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hants.sharepoint.com/sites/ChildrensOperationalFinance/Shared Documents/Education Funding Team/"/>
    </mc:Choice>
  </mc:AlternateContent>
  <xr:revisionPtr revIDLastSave="0" documentId="8_{BD2994F1-CDFD-4308-B291-65FA5823A53F}" xr6:coauthVersionLast="47" xr6:coauthVersionMax="47" xr10:uidLastSave="{00000000-0000-0000-0000-000000000000}"/>
  <workbookProtection workbookAlgorithmName="SHA-512" workbookHashValue="VJmQPWHGf7FuhOw9ex1nYGQ0ChgAlH2qRSgRNcy++38bVcUYykZe7+siJFiJnvgrMx3bTEWWVvx5SecqUtFspg==" workbookSaltValue="dgxgvuZPSLDQXNUTZ8hByA==" workbookSpinCount="100000" lockStructure="1"/>
  <bookViews>
    <workbookView xWindow="-28920" yWindow="-120" windowWidth="29040" windowHeight="15720" firstSheet="1" activeTab="1" xr2:uid="{00000000-000D-0000-FFFF-FFFF00000000}"/>
  </bookViews>
  <sheets>
    <sheet name="Print Macro" sheetId="20" state="hidden" r:id="rId1"/>
    <sheet name="Education centre" sheetId="15" r:id="rId2"/>
    <sheet name="Data" sheetId="1" state="hidden" r:id="rId3"/>
    <sheet name="Budget Share data" sheetId="17" state="hidden" r:id="rId4"/>
    <sheet name="Values" sheetId="7" state="hidden" r:id="rId5"/>
    <sheet name="Legacy Funding Calculator" sheetId="23" r:id="rId6"/>
    <sheet name="ESFA Notes" sheetId="21" state="hidden" r:id="rId7"/>
    <sheet name="LA_APPRU_relevant_grant_funding" sheetId="22" state="hidden" r:id="rId8"/>
  </sheets>
  <externalReferences>
    <externalReference r:id="rId9"/>
    <externalReference r:id="rId10"/>
  </externalReferences>
  <definedNames>
    <definedName name="_xlnm._FilterDatabase" localSheetId="3" hidden="1">'Budget Share data'!$A$2:$U$10</definedName>
    <definedName name="_xlnm._FilterDatabase" localSheetId="7" hidden="1">LA_APPRU_relevant_grant_funding!$A$1:$K$349</definedName>
    <definedName name="acad">'[1]Special School'!$J$1</definedName>
    <definedName name="Central_Provision_Funded_by_Maintained_Schools">Values!$C$8</definedName>
    <definedName name="CODYHILL">[1]Values!$C$5</definedName>
    <definedName name="Commissioned_EC_Value">Values!$C$6</definedName>
    <definedName name="DFE">'Education centre'!$J$2</definedName>
    <definedName name="DfENo">'Print Macro'!$D$2</definedName>
    <definedName name="ESG">[1]Values!$C$8</definedName>
    <definedName name="EXCEPTIONALFORESTPARK">[1]Values!$C$12</definedName>
    <definedName name="EXCEPTIONALSAMUELCODY">[1]Values!$C$11:$C$11</definedName>
    <definedName name="InflVar">[1]Values!$I$19</definedName>
    <definedName name="LAC_Value">Values!$C$7</definedName>
    <definedName name="LUMPSUM">[1]Values!$C$9</definedName>
    <definedName name="LumpsumOLD">[1]Values!$D$9</definedName>
    <definedName name="Macro_Types">'Print Macro'!$P$1:$P$5</definedName>
    <definedName name="OAKMORE">[1]Values!$C$4</definedName>
    <definedName name="Place_Value_Behav">Values!$C$3</definedName>
    <definedName name="Place_Value_EV_Unwell">Values!$C$4</definedName>
    <definedName name="Place_Value_SEMH">Values!$C$5</definedName>
    <definedName name="PlaceNEW">[1]Values!$C$2</definedName>
    <definedName name="PlaceOld">[1]Values!$D$2</definedName>
    <definedName name="_xlnm.Print_Area" localSheetId="1">'Education centre'!$A$1:$L$26</definedName>
    <definedName name="PrintArea">'Education centre'!$B$2:$K$25</definedName>
    <definedName name="PrintArea2">'Education centre'!$B$2:$K$25</definedName>
    <definedName name="RESIDENTIAL1">[1]Values!$C$6</definedName>
    <definedName name="RESIDENTIAL2">[1]Values!$C$7</definedName>
    <definedName name="SPLITSITE">[1]Values!$C$10</definedName>
    <definedName name="SplitsiteOLD">[1]Values!$D$10</definedName>
    <definedName name="Step7">[1]Values!$C$16</definedName>
    <definedName name="StepS1">[1]Values!$C$17</definedName>
    <definedName name="StepS1OLD">[1]Values!$D$17</definedName>
    <definedName name="StepS2">[1]Values!$C$18</definedName>
    <definedName name="StepS2OLD">[1]Values!$D$18</definedName>
    <definedName name="StepS3">[1]Values!$C$19</definedName>
    <definedName name="StepS3OLD">[1]Values!$D$19</definedName>
    <definedName name="StepS4">[1]Values!$C$20</definedName>
    <definedName name="StepS4OLD">[1]Values!$D$20</definedName>
    <definedName name="StepS5">[1]Values!$C$21</definedName>
    <definedName name="StepS5OLD">[1]Values!$D$21</definedName>
    <definedName name="StepS6">[1]Values!$C$22</definedName>
    <definedName name="StepS6OLD">[1]Values!$D$22</definedName>
    <definedName name="StepS7">[1]Values!$C$23</definedName>
    <definedName name="StepS7OLD">[1]Values!$D$23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1" i="1" l="1"/>
  <c r="N11" i="1"/>
  <c r="M11" i="1"/>
  <c r="L11" i="1"/>
  <c r="K11" i="1"/>
  <c r="J11" i="1"/>
  <c r="H11" i="1"/>
  <c r="G11" i="1"/>
  <c r="F11" i="1"/>
  <c r="E11" i="1"/>
  <c r="D11" i="1"/>
  <c r="G8" i="23"/>
  <c r="C5" i="23"/>
  <c r="B6" i="15"/>
  <c r="I16" i="15"/>
  <c r="I12" i="15"/>
  <c r="J18" i="15"/>
  <c r="J12" i="15"/>
  <c r="J8" i="15"/>
  <c r="I18" i="15" l="1"/>
  <c r="I22" i="15"/>
  <c r="K12" i="15"/>
  <c r="D14" i="23"/>
  <c r="D13" i="23"/>
  <c r="D12" i="23"/>
  <c r="D11" i="23"/>
  <c r="D10" i="23"/>
  <c r="D9" i="23"/>
  <c r="D8" i="23"/>
  <c r="C4" i="23" l="1"/>
  <c r="F12" i="23" s="1"/>
  <c r="F13" i="23" l="1"/>
  <c r="F9" i="23"/>
  <c r="F10" i="23"/>
  <c r="F11" i="23"/>
  <c r="F14" i="23"/>
  <c r="F15" i="23" l="1"/>
  <c r="F16" i="23" s="1"/>
  <c r="D16" i="23" l="1"/>
  <c r="D17" i="23" l="1"/>
  <c r="G17" i="23"/>
  <c r="K13" i="15" l="1"/>
  <c r="K14" i="15"/>
  <c r="V9" i="17"/>
  <c r="V8" i="17"/>
  <c r="V7" i="17"/>
  <c r="V6" i="17"/>
  <c r="V5" i="17"/>
  <c r="V4" i="17"/>
  <c r="V3" i="17"/>
  <c r="T7" i="17"/>
  <c r="T4" i="17"/>
  <c r="T5" i="17"/>
  <c r="T6" i="17"/>
  <c r="T8" i="17"/>
  <c r="T9" i="17"/>
  <c r="T3" i="17"/>
  <c r="S7" i="17"/>
  <c r="S4" i="17"/>
  <c r="S5" i="17"/>
  <c r="S6" i="17"/>
  <c r="S8" i="17"/>
  <c r="S9" i="17"/>
  <c r="S3" i="17"/>
  <c r="R7" i="17"/>
  <c r="R4" i="17"/>
  <c r="R5" i="17"/>
  <c r="R6" i="17"/>
  <c r="R8" i="17"/>
  <c r="R9" i="17"/>
  <c r="R3" i="17"/>
  <c r="J10" i="1"/>
  <c r="J6" i="1"/>
  <c r="J4" i="1"/>
  <c r="D10" i="1"/>
  <c r="D6" i="1"/>
  <c r="D4" i="1"/>
  <c r="U4" i="17" l="1"/>
  <c r="W4" i="17" s="1"/>
  <c r="X4" i="17" s="1"/>
  <c r="U6" i="17"/>
  <c r="W6" i="17" s="1"/>
  <c r="X6" i="17" s="1"/>
  <c r="U7" i="17"/>
  <c r="W7" i="17" s="1"/>
  <c r="U5" i="17"/>
  <c r="W5" i="17" s="1"/>
  <c r="U8" i="17"/>
  <c r="W8" i="17" s="1"/>
  <c r="X8" i="17" s="1"/>
  <c r="U3" i="17"/>
  <c r="W3" i="17" s="1"/>
  <c r="X3" i="17" s="1"/>
  <c r="U9" i="17"/>
  <c r="W9" i="17" s="1"/>
  <c r="X9" i="17" s="1"/>
  <c r="J22" i="15"/>
  <c r="B8" i="15"/>
  <c r="J16" i="15" l="1"/>
  <c r="X5" i="17"/>
  <c r="X7" i="17"/>
  <c r="O8" i="1" l="1"/>
  <c r="H7" i="17" s="1"/>
  <c r="N8" i="1"/>
  <c r="D7" i="17" s="1"/>
  <c r="M8" i="1"/>
  <c r="G7" i="17" s="1"/>
  <c r="E7" i="17" l="1"/>
  <c r="C7" i="17"/>
  <c r="F7" i="17" l="1"/>
  <c r="I7" i="17"/>
  <c r="I13" i="15"/>
  <c r="O5" i="1"/>
  <c r="H4" i="17" s="1"/>
  <c r="O10" i="1"/>
  <c r="H9" i="17" s="1"/>
  <c r="O7" i="1"/>
  <c r="H6" i="17" s="1"/>
  <c r="O6" i="1"/>
  <c r="H5" i="17" s="1"/>
  <c r="O4" i="1"/>
  <c r="H3" i="17" s="1"/>
  <c r="O9" i="1"/>
  <c r="M9" i="1"/>
  <c r="G8" i="17" l="1"/>
  <c r="C8" i="17"/>
  <c r="E8" i="17"/>
  <c r="H8" i="17"/>
  <c r="E6" i="17"/>
  <c r="E9" i="17"/>
  <c r="E4" i="17"/>
  <c r="E3" i="17"/>
  <c r="E5" i="17"/>
  <c r="E10" i="17"/>
  <c r="N5" i="1"/>
  <c r="D4" i="17" s="1"/>
  <c r="M5" i="1"/>
  <c r="N10" i="1"/>
  <c r="D9" i="17" s="1"/>
  <c r="M10" i="1"/>
  <c r="N7" i="1"/>
  <c r="D6" i="17" s="1"/>
  <c r="M7" i="1"/>
  <c r="N6" i="1"/>
  <c r="D5" i="17" s="1"/>
  <c r="M6" i="1"/>
  <c r="N4" i="1"/>
  <c r="D3" i="17" s="1"/>
  <c r="M4" i="1"/>
  <c r="G6" i="17" l="1"/>
  <c r="G9" i="17"/>
  <c r="G3" i="17"/>
  <c r="G5" i="17"/>
  <c r="G4" i="17"/>
  <c r="I8" i="17"/>
  <c r="C3" i="17"/>
  <c r="F3" i="17" s="1"/>
  <c r="C9" i="17"/>
  <c r="F9" i="17" s="1"/>
  <c r="C4" i="17"/>
  <c r="F4" i="17" s="1"/>
  <c r="C6" i="17"/>
  <c r="F6" i="17" s="1"/>
  <c r="C5" i="17"/>
  <c r="F5" i="17" s="1"/>
  <c r="N9" i="1" l="1"/>
  <c r="D8" i="17" l="1"/>
  <c r="F8" i="17" s="1"/>
  <c r="D10" i="17"/>
  <c r="I9" i="17" l="1"/>
  <c r="I14" i="15"/>
  <c r="K18" i="15" l="1"/>
  <c r="K16" i="15"/>
  <c r="C10" i="17"/>
  <c r="F10" i="17" s="1"/>
  <c r="G10" i="17" l="1"/>
  <c r="H10" i="17"/>
  <c r="I10" i="17" l="1"/>
  <c r="K22" i="15" l="1"/>
  <c r="I6" i="17"/>
  <c r="I4" i="17"/>
  <c r="I14" i="17" s="1"/>
  <c r="I5" i="17"/>
  <c r="I3" i="17"/>
  <c r="K20" i="15" l="1"/>
  <c r="K24"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Adam</author>
  </authors>
  <commentList>
    <comment ref="D1" authorId="0" shapeId="0" xr:uid="{69ACE6D3-1B16-4BA9-875B-4981A69CE9EF}">
      <text>
        <r>
          <rPr>
            <b/>
            <sz val="9"/>
            <color indexed="81"/>
            <rFont val="Tahoma"/>
            <family val="2"/>
          </rPr>
          <t>Smith, Adam:</t>
        </r>
        <r>
          <rPr>
            <sz val="9"/>
            <color indexed="81"/>
            <rFont val="Tahoma"/>
            <family val="2"/>
          </rPr>
          <t xml:space="preserve">
Updated to the 2026/27 AY for the purposes of funding the new model from April 2026</t>
        </r>
      </text>
    </comment>
  </commentList>
</comments>
</file>

<file path=xl/sharedStrings.xml><?xml version="1.0" encoding="utf-8"?>
<sst xmlns="http://schemas.openxmlformats.org/spreadsheetml/2006/main" count="1219" uniqueCount="603">
  <si>
    <t>Rowhill Education Centre</t>
  </si>
  <si>
    <t>Andover Education Centre</t>
  </si>
  <si>
    <t>The Bridge Education Centre</t>
  </si>
  <si>
    <t>Woodlands Education Centre</t>
  </si>
  <si>
    <t>The Forest Education Centre</t>
  </si>
  <si>
    <t>The Key Education Centre</t>
  </si>
  <si>
    <t>Ashwood Academy</t>
  </si>
  <si>
    <t>County Education Centres</t>
  </si>
  <si>
    <t xml:space="preserve">Please enter 7 digit DfE number (850XXXX): </t>
  </si>
  <si>
    <t>Phase:</t>
  </si>
  <si>
    <t>Budget Share Headings</t>
  </si>
  <si>
    <t>No. of Places Used for Calculation</t>
  </si>
  <si>
    <t>Unit Value 
(£)</t>
  </si>
  <si>
    <t>Amount 
(£)</t>
  </si>
  <si>
    <t>Agreed Place Number (APN)</t>
  </si>
  <si>
    <t xml:space="preserve">Central Provision Funded by Maintained Schools </t>
  </si>
  <si>
    <t>Dfee_No</t>
  </si>
  <si>
    <t>SCH</t>
  </si>
  <si>
    <t>APN - Behaviour</t>
  </si>
  <si>
    <t>APN - EV / Unwell</t>
  </si>
  <si>
    <t>APN - SEMH</t>
  </si>
  <si>
    <t>Total Budget Share</t>
  </si>
  <si>
    <t>Pupil_Needs</t>
  </si>
  <si>
    <t>Pupil_LAC</t>
  </si>
  <si>
    <t>Total Ind Pupil Characteristics</t>
  </si>
  <si>
    <t>TPG</t>
  </si>
  <si>
    <t>TPECG</t>
  </si>
  <si>
    <t>Smannell Field School</t>
  </si>
  <si>
    <t>The Eaglewood School</t>
  </si>
  <si>
    <t>Greenwood Education Centre</t>
  </si>
  <si>
    <t>PHASE</t>
  </si>
  <si>
    <t>Places - Behaviour</t>
  </si>
  <si>
    <t>Places - EV/ Unwell</t>
  </si>
  <si>
    <t>Places - SEMH</t>
  </si>
  <si>
    <t>Academy_Indicator</t>
  </si>
  <si>
    <t>Checked</t>
  </si>
  <si>
    <t>Checked By</t>
  </si>
  <si>
    <t>Notes</t>
  </si>
  <si>
    <t>Education Centre</t>
  </si>
  <si>
    <t xml:space="preserve">Values </t>
  </si>
  <si>
    <t>Place_Value_Behav</t>
  </si>
  <si>
    <t>Place_Value_EV_Unwell</t>
  </si>
  <si>
    <t>Place_Value_SEMH</t>
  </si>
  <si>
    <t>LAC_Value</t>
  </si>
  <si>
    <t>Pupil_SEMH</t>
  </si>
  <si>
    <t xml:space="preserve">This document has taken the most recently published Consistent Financial Reporting (CFR) data (2021 to 2022) from the Schools Financial Benchmarking website, and academy accounts return (AAR - 2020 to 2021) data from the DfE's databases to produce a table showing comparable grant funding for every PRU and AP academy which returned a full year's worth of data during the last submission. In the CFR, this is a combination of I01, I02 and I03. 
For the AAR we have taken the given figures for DfE/ESFA revenue grants, special educational needs (SEN) grants, government source funding, academies funding and non-government funding. In order to achieve parity with the figures for local authority maintained schools we have subtracted pupil premium allocations for 2020 to 2021 from the overall academy total. </t>
  </si>
  <si>
    <t>The published data sources for the calculation are:</t>
  </si>
  <si>
    <t>https://schools-financial-benchmarking.service.gov.uk/Help/DataSources</t>
  </si>
  <si>
    <t>Pupil premium: allocations and conditions of grant 2020 to 2021 - GOV.UK (www.gov.uk)</t>
  </si>
  <si>
    <t xml:space="preserve">Local authority </t>
  </si>
  <si>
    <t>Local authority name</t>
  </si>
  <si>
    <t>URN</t>
  </si>
  <si>
    <t>LAEstab</t>
  </si>
  <si>
    <t>Estab</t>
  </si>
  <si>
    <t>School name</t>
  </si>
  <si>
    <t>Period covered by return</t>
  </si>
  <si>
    <t>Grant income</t>
  </si>
  <si>
    <t>3.4% of grant</t>
  </si>
  <si>
    <t>Federation flag?</t>
  </si>
  <si>
    <t>Academy/
Maintained</t>
  </si>
  <si>
    <t>Barking and Dagenham</t>
  </si>
  <si>
    <t>Mayesbrook Park School</t>
  </si>
  <si>
    <t>M</t>
  </si>
  <si>
    <t>Barnet</t>
  </si>
  <si>
    <t>Pavilion Study Centre</t>
  </si>
  <si>
    <t>Northgate School</t>
  </si>
  <si>
    <t>Barnsley</t>
  </si>
  <si>
    <t>Springwell Alternative Academy</t>
  </si>
  <si>
    <t>A</t>
  </si>
  <si>
    <t>Greys Education Centre</t>
  </si>
  <si>
    <t>Bexley</t>
  </si>
  <si>
    <t>Horizons Academy Bexley</t>
  </si>
  <si>
    <t>Birmingham</t>
  </si>
  <si>
    <t>East Birmingham Network Academy</t>
  </si>
  <si>
    <t>Reach School</t>
  </si>
  <si>
    <t>Titan St Georges Academy</t>
  </si>
  <si>
    <t>Ebn Academy  2</t>
  </si>
  <si>
    <t>The Edge Academy</t>
  </si>
  <si>
    <t>Titan Aston Academy</t>
  </si>
  <si>
    <t>City of Birmingham School</t>
  </si>
  <si>
    <t>Blackburn with Darwen</t>
  </si>
  <si>
    <t>The Heights Free School</t>
  </si>
  <si>
    <t>St Thomas's Centre</t>
  </si>
  <si>
    <t>Blackpool</t>
  </si>
  <si>
    <t>Educational Diversity</t>
  </si>
  <si>
    <t>Bolton</t>
  </si>
  <si>
    <t>Park School Teaching Service</t>
  </si>
  <si>
    <t>Youth Challenge PRU</t>
  </si>
  <si>
    <t>Forwards Centre</t>
  </si>
  <si>
    <t>The Quay School</t>
  </si>
  <si>
    <t>Bournemouth, Christchurch and Poole</t>
  </si>
  <si>
    <t>Christchurch Learning Centre</t>
  </si>
  <si>
    <t>Bracknell Forest</t>
  </si>
  <si>
    <t>College Hall</t>
  </si>
  <si>
    <t>Bradford</t>
  </si>
  <si>
    <t>Bradford Alternative Provision Academy</t>
  </si>
  <si>
    <t>Park Aspire</t>
  </si>
  <si>
    <t>Brent</t>
  </si>
  <si>
    <t>Roundwood School and Community Centre</t>
  </si>
  <si>
    <t>Brent River College</t>
  </si>
  <si>
    <t>Ashley College</t>
  </si>
  <si>
    <t>Brighton and Hove</t>
  </si>
  <si>
    <t>Central Hub Brighton</t>
  </si>
  <si>
    <t>Bristol, City of</t>
  </si>
  <si>
    <t>St Matthias Academy</t>
  </si>
  <si>
    <t>Lansdown Park Academy</t>
  </si>
  <si>
    <t>Snowdon Village</t>
  </si>
  <si>
    <t>Bristol Hospital Education Service</t>
  </si>
  <si>
    <t>Bromley</t>
  </si>
  <si>
    <t>Bromley Trust Alternative Provision Academy</t>
  </si>
  <si>
    <t>Buckinghamshire</t>
  </si>
  <si>
    <t>Aspire</t>
  </si>
  <si>
    <t>The Buckinghamshire Primary Pupil Referral Unit</t>
  </si>
  <si>
    <t>Kite Ridge School</t>
  </si>
  <si>
    <t>Bury</t>
  </si>
  <si>
    <t>Bury Secondary PRU Spring Lane School</t>
  </si>
  <si>
    <t>Calderdale</t>
  </si>
  <si>
    <t>The Whitley AP Academy</t>
  </si>
  <si>
    <t>Cambridgeshire</t>
  </si>
  <si>
    <t>Olive Ap Academy - Nene Valley</t>
  </si>
  <si>
    <t>Olive Ap Academy - Cambridge</t>
  </si>
  <si>
    <t>Pilgrim Pathways School</t>
  </si>
  <si>
    <t>Camden</t>
  </si>
  <si>
    <t>CCfL Key Stage 3 PRU</t>
  </si>
  <si>
    <t>Camden Primary Pupil Referral Unit</t>
  </si>
  <si>
    <t>Camden Centre for Learning (Ccfl) PRU</t>
  </si>
  <si>
    <t>Central Bedfordshire</t>
  </si>
  <si>
    <t>The Academy of Central Bedfordshire</t>
  </si>
  <si>
    <t>Cheshire East</t>
  </si>
  <si>
    <t>Oakfield Lodge School</t>
  </si>
  <si>
    <t>Cheshire West and Chester</t>
  </si>
  <si>
    <t>The Bridge Short Stay School</t>
  </si>
  <si>
    <t>Ancora House School</t>
  </si>
  <si>
    <t>Cornwall</t>
  </si>
  <si>
    <t>Community &amp; Hospital Education Service Ap Academy</t>
  </si>
  <si>
    <t>Restormel Alternative Provision Academy</t>
  </si>
  <si>
    <t>Penwith Alternative Provision Academy</t>
  </si>
  <si>
    <t>North Cornwall Alternative Provision Academy</t>
  </si>
  <si>
    <t>Nine Maidens Alternative Provision Academy</t>
  </si>
  <si>
    <t>Carrick Alternative Provision Academy</t>
  </si>
  <si>
    <t>Caradon Alternative Provision Academy</t>
  </si>
  <si>
    <t>County Durham</t>
  </si>
  <si>
    <t>The Woodlands</t>
  </si>
  <si>
    <t>Coventry</t>
  </si>
  <si>
    <t>Hospital Education Service</t>
  </si>
  <si>
    <t>Coventry Extended Learning Centre</t>
  </si>
  <si>
    <t>Croydon</t>
  </si>
  <si>
    <t>Harris Aspire Academy</t>
  </si>
  <si>
    <t>Saffron Valley Collegiate</t>
  </si>
  <si>
    <t>Cumbria</t>
  </si>
  <si>
    <t>West Cumbria Learning Centre</t>
  </si>
  <si>
    <t>Gillford Centre</t>
  </si>
  <si>
    <t>Newbridge House PRU</t>
  </si>
  <si>
    <t>Darlington</t>
  </si>
  <si>
    <t>Rise Carr College</t>
  </si>
  <si>
    <t>Derby</t>
  </si>
  <si>
    <t>Newton's Walk</t>
  </si>
  <si>
    <t>The Kingsmead School</t>
  </si>
  <si>
    <t>Derby Pride Academy</t>
  </si>
  <si>
    <t>Derbyshire</t>
  </si>
  <si>
    <t>Amber Valley and Erewash Support Centre</t>
  </si>
  <si>
    <t>South Derbyshire Support Centre</t>
  </si>
  <si>
    <t>North East Derbyshire Support Centre</t>
  </si>
  <si>
    <t>Devon</t>
  </si>
  <si>
    <t>The Shoreline Academy</t>
  </si>
  <si>
    <t>Stansfield Academy</t>
  </si>
  <si>
    <t>River Dart Academy</t>
  </si>
  <si>
    <t>Torlands Academy</t>
  </si>
  <si>
    <t>Devon Hospitals' Short Stay School</t>
  </si>
  <si>
    <t>Doncaster</t>
  </si>
  <si>
    <t>St Wilfrid's Academy, Doncaster</t>
  </si>
  <si>
    <t>The Levett School</t>
  </si>
  <si>
    <t>Maple Medical PRU</t>
  </si>
  <si>
    <t>Dorset</t>
  </si>
  <si>
    <t>Harbour Vale School</t>
  </si>
  <si>
    <t>Dorchester Learning Centre</t>
  </si>
  <si>
    <t>The Compass</t>
  </si>
  <si>
    <t>The Forum Centre</t>
  </si>
  <si>
    <t>Dudley</t>
  </si>
  <si>
    <t>Cherry Tree Learning Centre</t>
  </si>
  <si>
    <t>Sycamore Short Stay School</t>
  </si>
  <si>
    <t>Endeavour Academy Durham</t>
  </si>
  <si>
    <t>Ealing</t>
  </si>
  <si>
    <t>Ealing Primary Centre</t>
  </si>
  <si>
    <t>Ealing Alternative Provision</t>
  </si>
  <si>
    <t>The Fermain Academy</t>
  </si>
  <si>
    <t>East Riding of Yorkshire</t>
  </si>
  <si>
    <t>The Hub School</t>
  </si>
  <si>
    <t>East Sussex</t>
  </si>
  <si>
    <t>The Workplace</t>
  </si>
  <si>
    <t>College Central</t>
  </si>
  <si>
    <t>Enfield</t>
  </si>
  <si>
    <t>Orchardside School</t>
  </si>
  <si>
    <t>Essex</t>
  </si>
  <si>
    <t>Heybridge Co-Operative Academy</t>
  </si>
  <si>
    <t>North East Essex Co-Operative Academy</t>
  </si>
  <si>
    <t>Beckmead Moundwood Academy</t>
  </si>
  <si>
    <t>The St Aubyn Centre Education Department</t>
  </si>
  <si>
    <t>Poplar Adolescent Unit</t>
  </si>
  <si>
    <t>Children's Support Service Langdon Hills Basildon</t>
  </si>
  <si>
    <t>Gateshead</t>
  </si>
  <si>
    <t>River Tyne Academy Gateshead</t>
  </si>
  <si>
    <t>Gloucestershire</t>
  </si>
  <si>
    <t>Abbey View</t>
  </si>
  <si>
    <t>Gloucestershire Hospital Education Service</t>
  </si>
  <si>
    <t>Gloucester and Forest Alternative Provision School</t>
  </si>
  <si>
    <t>Severn Valley School</t>
  </si>
  <si>
    <t>Cheltenham and Tewkesbury Alternative Provision School</t>
  </si>
  <si>
    <t>Greenwich</t>
  </si>
  <si>
    <t>Newhaven Pupil Referral Unit</t>
  </si>
  <si>
    <t>Hackney</t>
  </si>
  <si>
    <t>The Boxing Academy AP Free School</t>
  </si>
  <si>
    <t>New Regent's College</t>
  </si>
  <si>
    <t>Halton</t>
  </si>
  <si>
    <t>The Bridge School</t>
  </si>
  <si>
    <t>Hammersmith and Fulham</t>
  </si>
  <si>
    <t>Westside School</t>
  </si>
  <si>
    <t>Hampshire</t>
  </si>
  <si>
    <t>The Ashwood Academy</t>
  </si>
  <si>
    <t>Rowhill School</t>
  </si>
  <si>
    <t>Greenwood School</t>
  </si>
  <si>
    <t>Haringey</t>
  </si>
  <si>
    <t>Haringey Learning Partnership</t>
  </si>
  <si>
    <t>Harrow</t>
  </si>
  <si>
    <t>The Jubilee Academy - Harrow</t>
  </si>
  <si>
    <t>The Helix Education Centre</t>
  </si>
  <si>
    <t>Hartlepool</t>
  </si>
  <si>
    <t>The Horizon School, Hartlepool</t>
  </si>
  <si>
    <t>Havering</t>
  </si>
  <si>
    <t>Olive Ap Academy - Havering</t>
  </si>
  <si>
    <t>Herefordshire, County of</t>
  </si>
  <si>
    <t>Herefordshire Pupil Referral Service</t>
  </si>
  <si>
    <t>Hertfordshire</t>
  </si>
  <si>
    <t>Links Academy</t>
  </si>
  <si>
    <t>Roman Fields Academy</t>
  </si>
  <si>
    <t>Links Hatfield Academy</t>
  </si>
  <si>
    <t>North Herts Education Support Centre</t>
  </si>
  <si>
    <t>Dacorum Education Support Centre</t>
  </si>
  <si>
    <t>Chessbrook Education Support Centre</t>
  </si>
  <si>
    <t>Stevenage Education Support Centre</t>
  </si>
  <si>
    <t>Rivers Education Support Centre</t>
  </si>
  <si>
    <t>Hillingdon</t>
  </si>
  <si>
    <t>The Skills Hub</t>
  </si>
  <si>
    <t>Hounslow</t>
  </si>
  <si>
    <t>The Woodbridge Park Education Service</t>
  </si>
  <si>
    <t>Isle of Wight</t>
  </si>
  <si>
    <t>Island Learning Centre</t>
  </si>
  <si>
    <t>Islington</t>
  </si>
  <si>
    <t>The Pears Family School</t>
  </si>
  <si>
    <t>New River College Secondary</t>
  </si>
  <si>
    <t>Federation Lead</t>
  </si>
  <si>
    <t>New River College Primary</t>
  </si>
  <si>
    <t>In federation</t>
  </si>
  <si>
    <t>New River College Medical</t>
  </si>
  <si>
    <t>Kensington and Chelsea</t>
  </si>
  <si>
    <t>Kent</t>
  </si>
  <si>
    <t>North West Kent Alternative Provision Service</t>
  </si>
  <si>
    <t>The Rosewood School</t>
  </si>
  <si>
    <t>Birchwood</t>
  </si>
  <si>
    <t>Enterprise Learning Alliance</t>
  </si>
  <si>
    <t>Maidstone and Malling Alternative Provision</t>
  </si>
  <si>
    <t>Two Bridges School</t>
  </si>
  <si>
    <t>Kingston upon Hull, City of</t>
  </si>
  <si>
    <t>Whitehouse Pupil Referral Unit</t>
  </si>
  <si>
    <t>Rise Academy</t>
  </si>
  <si>
    <t>The Compass Academy</t>
  </si>
  <si>
    <t>Aspire Academy - Hull</t>
  </si>
  <si>
    <t>The Sullivan Centre</t>
  </si>
  <si>
    <t>Kingston upon Thames</t>
  </si>
  <si>
    <t>Malden Oaks School and Tuition Service</t>
  </si>
  <si>
    <t>Kirklees</t>
  </si>
  <si>
    <t>Reach Academy - Batley</t>
  </si>
  <si>
    <t>Ethos College</t>
  </si>
  <si>
    <t>Engage Academy</t>
  </si>
  <si>
    <t>Knowsley</t>
  </si>
  <si>
    <t>Meadow Park School</t>
  </si>
  <si>
    <t>Lambeth</t>
  </si>
  <si>
    <t>Kennington Park Academy</t>
  </si>
  <si>
    <t>Park Campus Academy</t>
  </si>
  <si>
    <t>Lancashire</t>
  </si>
  <si>
    <t>Coal Clough Academy</t>
  </si>
  <si>
    <t>The Heights Burnley</t>
  </si>
  <si>
    <t>Golden Hill Pupil Referral Unit</t>
  </si>
  <si>
    <t>The Acorns School</t>
  </si>
  <si>
    <t>Stepping Stones School</t>
  </si>
  <si>
    <t>Shaftesbury High School</t>
  </si>
  <si>
    <t>McKee College House</t>
  </si>
  <si>
    <t>Chadwick High School</t>
  </si>
  <si>
    <t>Oswaldtwistle School</t>
  </si>
  <si>
    <t>Larches High School</t>
  </si>
  <si>
    <t>Leeds</t>
  </si>
  <si>
    <t>The Elland Academy</t>
  </si>
  <si>
    <t>The Stephen Longfellow Academy</t>
  </si>
  <si>
    <t>Leicester</t>
  </si>
  <si>
    <t>Leicester Partnership School</t>
  </si>
  <si>
    <t>Leicester City Primary PRU</t>
  </si>
  <si>
    <t>Leicestershire</t>
  </si>
  <si>
    <t>Oakfield School</t>
  </si>
  <si>
    <t>Lewisham</t>
  </si>
  <si>
    <t>Abbey Manor College</t>
  </si>
  <si>
    <t>Lincolnshire</t>
  </si>
  <si>
    <t>Acorn Free School</t>
  </si>
  <si>
    <t>Springwell Lincoln City Academy</t>
  </si>
  <si>
    <t>Springwell Alternative Academy Spalding</t>
  </si>
  <si>
    <t>Springwell Alternative Academy Lincoln</t>
  </si>
  <si>
    <t>Springwell Alternative Academy Mablethorpe</t>
  </si>
  <si>
    <t>Springwell Alternative Academy Grantham</t>
  </si>
  <si>
    <t>Liverpool</t>
  </si>
  <si>
    <t>Everton Free School</t>
  </si>
  <si>
    <t>ASPIRE Centre, Kings Leadership Academy Liverpool</t>
  </si>
  <si>
    <t>Harmonize Academy AP Free School</t>
  </si>
  <si>
    <t>New Heights High School</t>
  </si>
  <si>
    <t>Luton</t>
  </si>
  <si>
    <t>Avenue Centre for Education</t>
  </si>
  <si>
    <t>Manchester</t>
  </si>
  <si>
    <t>Manchester Secondary PRU</t>
  </si>
  <si>
    <t>Bridgelea Pupil Referral Unit</t>
  </si>
  <si>
    <t>Medway</t>
  </si>
  <si>
    <t>The Rowans</t>
  </si>
  <si>
    <t>Will Adams Centre</t>
  </si>
  <si>
    <t>Merton</t>
  </si>
  <si>
    <t>Canterbury Campus</t>
  </si>
  <si>
    <t>Middlesbrough</t>
  </si>
  <si>
    <t>River Tees Middle Academy</t>
  </si>
  <si>
    <t>River Tees Primary Academy</t>
  </si>
  <si>
    <t>River Tees High Academy</t>
  </si>
  <si>
    <t>Milton Keynes</t>
  </si>
  <si>
    <t>Bridge Academy - Milton Keynes</t>
  </si>
  <si>
    <t>Milton Keynes Primary Pupil Referral Unit</t>
  </si>
  <si>
    <t>Newcastle upon Tyne</t>
  </si>
  <si>
    <t>Mary Astell Academy</t>
  </si>
  <si>
    <t>Newcastle Bridges School</t>
  </si>
  <si>
    <t>Newham</t>
  </si>
  <si>
    <t>Education Links</t>
  </si>
  <si>
    <t>Tunmarsh School</t>
  </si>
  <si>
    <t>New Directions</t>
  </si>
  <si>
    <t>Norfolk</t>
  </si>
  <si>
    <t>Short Stay School for Norfolk</t>
  </si>
  <si>
    <t>The Pinetree School</t>
  </si>
  <si>
    <t>North East Lincolnshire</t>
  </si>
  <si>
    <t>Sevenhills Academy</t>
  </si>
  <si>
    <t>Phoenix Park Academy</t>
  </si>
  <si>
    <t>North Lincolnshire</t>
  </si>
  <si>
    <t>Coritani Academy</t>
  </si>
  <si>
    <t>The Darley Centre</t>
  </si>
  <si>
    <t>North Somerset</t>
  </si>
  <si>
    <t>Voyage Learning Campus</t>
  </si>
  <si>
    <t>North Tyneside</t>
  </si>
  <si>
    <t>Moorbridge</t>
  </si>
  <si>
    <t>North Yorkshire</t>
  </si>
  <si>
    <t>Springwell Harrogate</t>
  </si>
  <si>
    <t>The Rubicon Centre</t>
  </si>
  <si>
    <t>Hambleton/Richmondshire Pupil Referral Service</t>
  </si>
  <si>
    <t>Scarborough Pupil Referral Unit</t>
  </si>
  <si>
    <t>Craven Pupil Referral Service</t>
  </si>
  <si>
    <t>Northumberland</t>
  </si>
  <si>
    <t>Northumberland Pupil Referral Unit</t>
  </si>
  <si>
    <t>Nottingham</t>
  </si>
  <si>
    <t>Hospital and Home Education PRU</t>
  </si>
  <si>
    <t>Stone Soup Academy</t>
  </si>
  <si>
    <t>Denewood Academy</t>
  </si>
  <si>
    <t>Unity Academy</t>
  </si>
  <si>
    <t>CP Riverside School</t>
  </si>
  <si>
    <t>Oldham</t>
  </si>
  <si>
    <t>Kingsland School</t>
  </si>
  <si>
    <t>Oxfordshire</t>
  </si>
  <si>
    <t>Meadowbrook College</t>
  </si>
  <si>
    <t>Richard Barnes Academy</t>
  </si>
  <si>
    <t>ACE Schools Plymouth</t>
  </si>
  <si>
    <t>Reading</t>
  </si>
  <si>
    <t>Cranbury College</t>
  </si>
  <si>
    <t>Redbridge</t>
  </si>
  <si>
    <t>Beacon Business Innovation Hub</t>
  </si>
  <si>
    <t>The Constance Bridgeman Centre</t>
  </si>
  <si>
    <t>Redbridge Alternative Provision</t>
  </si>
  <si>
    <t>Redcar and Cleveland</t>
  </si>
  <si>
    <t>Archway</t>
  </si>
  <si>
    <t>Rochdale</t>
  </si>
  <si>
    <t>Rochdale Pupil Referral Service</t>
  </si>
  <si>
    <t>Rotherham</t>
  </si>
  <si>
    <t>Rotherham Aspire</t>
  </si>
  <si>
    <t>The Rowan Centre</t>
  </si>
  <si>
    <t>Salford</t>
  </si>
  <si>
    <t>The Canterbury Centre</t>
  </si>
  <si>
    <t>The New Broadwalk PRU</t>
  </si>
  <si>
    <t>Alder Brook</t>
  </si>
  <si>
    <t>The Clifton Centre</t>
  </si>
  <si>
    <t>Sandwell</t>
  </si>
  <si>
    <t>The Primrose Centre</t>
  </si>
  <si>
    <t>Albright Education Centre</t>
  </si>
  <si>
    <t>Sandwell Community School</t>
  </si>
  <si>
    <t>Sefton</t>
  </si>
  <si>
    <t>IMPACT</t>
  </si>
  <si>
    <t>Jigsaw Primary Pupil Referral Unit</t>
  </si>
  <si>
    <t>Sheffield</t>
  </si>
  <si>
    <t>Sheffield Inclusion Centre</t>
  </si>
  <si>
    <t>Shropshire</t>
  </si>
  <si>
    <t>Tuition, Medical and Behaviour Support Service</t>
  </si>
  <si>
    <t>Slough</t>
  </si>
  <si>
    <t>Haybrook College</t>
  </si>
  <si>
    <t>Solihull</t>
  </si>
  <si>
    <t>Solihull Alternative Provision Academy</t>
  </si>
  <si>
    <t>Triple Crown Centre</t>
  </si>
  <si>
    <t>Summerfield Education Centre</t>
  </si>
  <si>
    <t>Somerset</t>
  </si>
  <si>
    <t>South Somerset Partnership School</t>
  </si>
  <si>
    <t>Tor School</t>
  </si>
  <si>
    <t>Taunton Deane Partnership College</t>
  </si>
  <si>
    <t>The Bridge School Sedgemoor</t>
  </si>
  <si>
    <t>South Gloucestershire</t>
  </si>
  <si>
    <t>Pathways Learning Centre</t>
  </si>
  <si>
    <t>South Tyneside</t>
  </si>
  <si>
    <t>Alternative Education Service - The Beacon Centre</t>
  </si>
  <si>
    <t>Southampton</t>
  </si>
  <si>
    <t>Southampton Hospital School</t>
  </si>
  <si>
    <t>Compass School</t>
  </si>
  <si>
    <t>Southend-on-Sea</t>
  </si>
  <si>
    <t>Southend YMCA Community School</t>
  </si>
  <si>
    <t>Victory Park Academy</t>
  </si>
  <si>
    <t>Southwark</t>
  </si>
  <si>
    <t>Southwark Inclusive Learning Service (Sils)</t>
  </si>
  <si>
    <t>St. Helens</t>
  </si>
  <si>
    <t>Pace</t>
  </si>
  <si>
    <t>Launchpad Centre</t>
  </si>
  <si>
    <t>Staffordshire</t>
  </si>
  <si>
    <t>Chaselea Alternative Provision Academy</t>
  </si>
  <si>
    <t>Bailey Street Alternative Provision Academy</t>
  </si>
  <si>
    <t>Kettlebrook Short Stay School</t>
  </si>
  <si>
    <t>Bridge Short Stay School</t>
  </si>
  <si>
    <t>Burton PRU</t>
  </si>
  <si>
    <t>Cedars - Newcastle, Moorlands and Darwin Bases</t>
  </si>
  <si>
    <t>Stockport</t>
  </si>
  <si>
    <t>The Pendlebury Centre</t>
  </si>
  <si>
    <t>Moat House</t>
  </si>
  <si>
    <t>Highfields College</t>
  </si>
  <si>
    <t>Stockton-on-Tees</t>
  </si>
  <si>
    <t>Bishopton PRU</t>
  </si>
  <si>
    <t>Bishopton Centre</t>
  </si>
  <si>
    <t>Stoke-on-Trent</t>
  </si>
  <si>
    <t>Merit Hospital School and Medical Pupil Referral Unit</t>
  </si>
  <si>
    <t>Suffolk</t>
  </si>
  <si>
    <t>Parkside Academy - Ipswich</t>
  </si>
  <si>
    <t>Westbridge Academy - Ipswich</t>
  </si>
  <si>
    <t>The Albany</t>
  </si>
  <si>
    <t>First Base Ipswich Academy</t>
  </si>
  <si>
    <t>First Base Bury St Edmunds</t>
  </si>
  <si>
    <t>St Christopher's Academy - Ipswich</t>
  </si>
  <si>
    <t>Alderwood Academy</t>
  </si>
  <si>
    <t xml:space="preserve">Olive Ap - Academy Suffolk </t>
  </si>
  <si>
    <t>Chalk Hill</t>
  </si>
  <si>
    <t>First Base</t>
  </si>
  <si>
    <t>Horizon School</t>
  </si>
  <si>
    <t>Harbour</t>
  </si>
  <si>
    <t>Old Warren House School</t>
  </si>
  <si>
    <t>Sunderland</t>
  </si>
  <si>
    <t>Consilium Evolve</t>
  </si>
  <si>
    <t>Beacon of Light School</t>
  </si>
  <si>
    <t>The Link School</t>
  </si>
  <si>
    <t>Surrey</t>
  </si>
  <si>
    <t>Reigate Valley College</t>
  </si>
  <si>
    <t>The Hope Service</t>
  </si>
  <si>
    <t>The Surrey Teaching Centre</t>
  </si>
  <si>
    <t>Wey Valley College</t>
  </si>
  <si>
    <t>North East Surrey Secondary Short Stay School</t>
  </si>
  <si>
    <t>North West Surrey Short Stay School</t>
  </si>
  <si>
    <t>St Peter's Centre</t>
  </si>
  <si>
    <t>Fordway Centre</t>
  </si>
  <si>
    <t>Sutton</t>
  </si>
  <si>
    <t>The Limes College</t>
  </si>
  <si>
    <t>Sutton Tuition and Reintegration Service</t>
  </si>
  <si>
    <t>Swindon</t>
  </si>
  <si>
    <t>EOTAS Swindon</t>
  </si>
  <si>
    <t>Tameside</t>
  </si>
  <si>
    <t>Tameside Pupil Referral Service</t>
  </si>
  <si>
    <t>Telford and Wrekin</t>
  </si>
  <si>
    <t>The Linden Centre</t>
  </si>
  <si>
    <t>Thurrock</t>
  </si>
  <si>
    <t>Olive AP Academy - Thurrock</t>
  </si>
  <si>
    <t>Torbay</t>
  </si>
  <si>
    <t>The Burton Academy</t>
  </si>
  <si>
    <t>Tower Hamlets</t>
  </si>
  <si>
    <t>South Quay College</t>
  </si>
  <si>
    <t>London East Alternative Provision</t>
  </si>
  <si>
    <t>Trafford</t>
  </si>
  <si>
    <t>Trafford Alternative Education Provision</t>
  </si>
  <si>
    <t>Wakefield</t>
  </si>
  <si>
    <t>The Priory Centre</t>
  </si>
  <si>
    <t>Pinderfields Hospital PRU</t>
  </si>
  <si>
    <t>The Springfield Centre</t>
  </si>
  <si>
    <t>Walsall</t>
  </si>
  <si>
    <t>The Ladder School</t>
  </si>
  <si>
    <t>New Leaf Centre</t>
  </si>
  <si>
    <t>Shepwell  Short Stay School (PRU-Medical)</t>
  </si>
  <si>
    <t>Waltham Forest</t>
  </si>
  <si>
    <t>Hawkswood  (Therapeutic)</t>
  </si>
  <si>
    <t>Hawkswood Primary PRU</t>
  </si>
  <si>
    <t>Burnside Secondary PRU</t>
  </si>
  <si>
    <t>Wandsworth</t>
  </si>
  <si>
    <t>Francis Barber Pupil Referral Unit</t>
  </si>
  <si>
    <t>Victoria Drive Primary Pupil Referral Unit</t>
  </si>
  <si>
    <t>Wandsworth Hospital and Home Tuition Service</t>
  </si>
  <si>
    <t>Warrington</t>
  </si>
  <si>
    <t>Kassia Academy and Support Services</t>
  </si>
  <si>
    <t>West Berkshire</t>
  </si>
  <si>
    <t>iCollege Alternative Provision</t>
  </si>
  <si>
    <t>West Northamptonshire</t>
  </si>
  <si>
    <t>The CE Academy</t>
  </si>
  <si>
    <t>Hospital and Outreach Education</t>
  </si>
  <si>
    <t>The Spires Academy</t>
  </si>
  <si>
    <t>West Sussex</t>
  </si>
  <si>
    <t>West Sussex Alternative Provision College</t>
  </si>
  <si>
    <t>Westminster</t>
  </si>
  <si>
    <t>Wigan</t>
  </si>
  <si>
    <t>Three Towers Alternative Provision Academy</t>
  </si>
  <si>
    <t>Wokingham</t>
  </si>
  <si>
    <t>Foundry College</t>
  </si>
  <si>
    <t>CAMHS Phoenix School</t>
  </si>
  <si>
    <t>Wolverhampton</t>
  </si>
  <si>
    <t>The Orchard Centre (Home and Hospital PRU)</t>
  </si>
  <si>
    <t>Midpoint Centre (Key Stage 4 PRU)</t>
  </si>
  <si>
    <t>The Braybrook Centre (Key Stage 3 PRU)</t>
  </si>
  <si>
    <t>Evergreen Academy</t>
  </si>
  <si>
    <t>Worcestershire</t>
  </si>
  <si>
    <t>Perryfields Primary Pupil Referral Unit</t>
  </si>
  <si>
    <t>The Forge Secondary Short Stay School</t>
  </si>
  <si>
    <t>The Beacon Primary Pupil Referral Unit</t>
  </si>
  <si>
    <t>ContinU Plus Academy</t>
  </si>
  <si>
    <t>The Aspire Academy - Worcester</t>
  </si>
  <si>
    <t>Newbridge Short Stay Secondary School</t>
  </si>
  <si>
    <t>York</t>
  </si>
  <si>
    <t>Danesgate Community</t>
  </si>
  <si>
    <r>
      <t xml:space="preserve">In the financial year 2023 to 2024, maintained special schools and pupil referral units (PRUs) special and alternative provision (AP) academies (including free schools), and maintained and academy hospital schools, will receive a separate allocation amounting to 3.4% of their total place and top-up funding income, similar to the mainstream schools additional grant. This will be paid directly by the local authority which maintains the school or (in the case of academies) previously maintained the school, or (in the case of special and AP free schools) in whose area the school is located. Local authorities are required, by a condition of grant attached to their additional high needs funding, to pass on to these schools a proportion of their additional high needs funding allocation. </t>
    </r>
    <r>
      <rPr>
        <b/>
        <sz val="12"/>
        <color rgb="FF000000"/>
        <rFont val="Arial"/>
        <family val="2"/>
      </rPr>
      <t xml:space="preserve">
</t>
    </r>
    <r>
      <rPr>
        <sz val="12"/>
        <color rgb="FF000000"/>
        <rFont val="Arial"/>
        <family val="2"/>
      </rPr>
      <t>This document has been produced to assist local authorities in making the 3.4% additional allocation to maintained AP schools (normally referred to as pupil referral units or PRUs), and AP academies (including AP free schools).</t>
    </r>
  </si>
  <si>
    <t>Bedford</t>
  </si>
  <si>
    <t>Part-year data</t>
  </si>
  <si>
    <t>The ArtsXchange</t>
  </si>
  <si>
    <t>Ormiston Bridge Academy</t>
  </si>
  <si>
    <t>Ormiston Courtyard Academy</t>
  </si>
  <si>
    <t xml:space="preserve">£- </t>
  </si>
  <si>
    <t>Ormiston Latimer Academy</t>
  </si>
  <si>
    <t>Euler Academy</t>
  </si>
  <si>
    <t>The Venn Boulevard Centre</t>
  </si>
  <si>
    <t>Part year data</t>
  </si>
  <si>
    <t>Will Adams Academy</t>
  </si>
  <si>
    <t>Peterborough</t>
  </si>
  <si>
    <t>Plymouth</t>
  </si>
  <si>
    <t>Archway Academy</t>
  </si>
  <si>
    <t>Did not submit</t>
  </si>
  <si>
    <t>Kickstart Academy</t>
  </si>
  <si>
    <t>Evolve Academy</t>
  </si>
  <si>
    <t>Ormiston Beachcroft Academy</t>
  </si>
  <si>
    <t>Academy</t>
  </si>
  <si>
    <t>Free school</t>
  </si>
  <si>
    <t>2025/26 AY</t>
  </si>
  <si>
    <t>CWA Futures</t>
  </si>
  <si>
    <t>DfE_No</t>
  </si>
  <si>
    <t>Central_Provision</t>
  </si>
  <si>
    <t>2024/25 FY Places Funded</t>
  </si>
  <si>
    <t>HNAF</t>
  </si>
  <si>
    <t>High needs: allocated place numbers - GOV.UK</t>
  </si>
  <si>
    <t>In 2024/25 it is 83 not 75</t>
  </si>
  <si>
    <t>We don't need to update this. This is how much we were told to fund in 2024/25, we are just maintaining this as it was and dividing by the number of places we funded in 2024/25 to derive a per place amount for 2025/26.</t>
  </si>
  <si>
    <t>2026/27 Education Centre Budget Share</t>
  </si>
  <si>
    <t>Total Budget Share 2026/27 less deduction</t>
  </si>
  <si>
    <t>Academic year 2025/26 (5/12)</t>
  </si>
  <si>
    <t>Academic year 2026/27 (7/12)</t>
  </si>
  <si>
    <t>2026/27 AY</t>
  </si>
  <si>
    <t>2026/27 FY</t>
  </si>
  <si>
    <t>Commissioned_EC_Value</t>
  </si>
  <si>
    <t>2025/26 TPG</t>
  </si>
  <si>
    <t>2025/26 TPECG</t>
  </si>
  <si>
    <t>2025/26 HNAF</t>
  </si>
  <si>
    <t>CSBG Staff Pay</t>
  </si>
  <si>
    <t>CSBG NIC Increase</t>
  </si>
  <si>
    <t>CSBG 2024 Grants</t>
  </si>
  <si>
    <t>Total Legacy  Funding 2025/26</t>
  </si>
  <si>
    <t>Places Used As Basis of 2025/26 legacy funding</t>
  </si>
  <si>
    <t>2025/26 Legacy Funding per place</t>
  </si>
  <si>
    <t>2026/27 Legacy Funding</t>
  </si>
  <si>
    <t>Legacy Funding</t>
  </si>
  <si>
    <t>Commissioned EC Service</t>
  </si>
  <si>
    <t>Total Budget Share 2026/27 (G/L Codes 7696, 7697 &amp; 7556)</t>
  </si>
  <si>
    <t>2026/27 Legacy Funding Calculator</t>
  </si>
  <si>
    <t>Special Schools</t>
  </si>
  <si>
    <t>DfE</t>
  </si>
  <si>
    <t>School Name</t>
  </si>
  <si>
    <t>Element</t>
  </si>
  <si>
    <t>2025/26 FY</t>
  </si>
  <si>
    <t>Multiplier*</t>
  </si>
  <si>
    <r>
      <t xml:space="preserve">2025/26 FY </t>
    </r>
    <r>
      <rPr>
        <sz val="10"/>
        <color theme="1"/>
        <rFont val="Arial"/>
        <family val="2"/>
      </rPr>
      <t>after multiplier</t>
    </r>
  </si>
  <si>
    <t>APN</t>
  </si>
  <si>
    <t>CSBG 2025/26</t>
  </si>
  <si>
    <t>Staff pay</t>
  </si>
  <si>
    <t>NIC increase</t>
  </si>
  <si>
    <t>2024/25 grants</t>
  </si>
  <si>
    <t>Budget Share 2025/26</t>
  </si>
  <si>
    <t>Total 2025/26 FY funding after multiplier</t>
  </si>
  <si>
    <t>Total 2025/26 FY funding after multiplier, per place</t>
  </si>
  <si>
    <t>Total 2026/27 FY funding</t>
  </si>
  <si>
    <t>*DfE stipulate a percentage increase of 47% must be applied to the staff pay element on the basis the CSBG supported settings with 12 months of the 2025 support staff pay award costs in 2025 to 2026 (as this pay award took effect from April 2025) and 7 months of the 2025 teachers pay award (as this pay award took effect from September 2025). Please see High needs funding: 2026 to 2027 operational guide - GOV.UK, Annex 4, section 16.1 for more information.</t>
  </si>
  <si>
    <t>Academy wef 01/02/2026</t>
  </si>
  <si>
    <t>In 2025/26 it is 114 not 83</t>
  </si>
  <si>
    <t>Adam</t>
  </si>
  <si>
    <t>Aimee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</si>
</sst>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8" formatCode="&quot;£&quot;#,##0.00;[Red]\-&quot;£&quot;#,##0.00"/>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General_);[Red]\-General_)"/>
    <numFmt numFmtId="167" formatCode="_-* #,##0_-;\-* #,##0_-;_-* &quot;-&quot;??_-;_-@_-"/>
    <numFmt numFmtId="168" formatCode="#,##0;[Red]\(#,##0\)"/>
    <numFmt numFmtId="169" formatCode="#,##0\ ;\(#,##0\);0\ "/>
    <numFmt numFmtId="170" formatCode="#,##0.00\ ;\(#,##0.00\);0.00\ "/>
    <numFmt numFmtId="171" formatCode="#,##0_ ;\-#,##0\ "/>
    <numFmt numFmtId="172" formatCode="#,##0.00;[Red]&quot;-&quot;#,##0.00"/>
    <numFmt numFmtId="173" formatCode="&quot; &quot;[$£-809]* #,##0&quot; &quot;;&quot;-&quot;[$£-809]* #,##0&quot; &quot;;&quot; &quot;[$£-809]* &quot;- &quot;;&quot; &quot;@&quot; &quot;"/>
    <numFmt numFmtId="174" formatCode="&quot; &quot;[$£-809]* #,##0.00&quot; &quot;;&quot;-&quot;[$£-809]* #,##0.00&quot; &quot;;&quot; &quot;[$£-809]* &quot;-&quot;#&quot; &quot;;&quot; &quot;@&quot; &quot;"/>
    <numFmt numFmtId="175" formatCode="&quot; &quot;[$£-809]* #,##0&quot; &quot;;&quot;-&quot;[$£-809]* #,##0&quot; &quot;;&quot; &quot;[$£-809]* &quot;-&quot;#&quot; &quot;;&quot; &quot;@&quot; &quot;"/>
  </numFmts>
  <fonts count="83">
    <font>
      <sz val="11"/>
      <color theme="1"/>
      <name val="Calibri"/>
      <family val="2"/>
      <scheme val="minor"/>
    </font>
    <font>
      <sz val="11"/>
      <color theme="1"/>
      <name val="Arial"/>
      <family val="2"/>
    </font>
    <font>
      <sz val="11"/>
      <color theme="1"/>
      <name val="Calibri"/>
      <family val="2"/>
      <scheme val="minor"/>
    </font>
    <font>
      <b/>
      <sz val="11"/>
      <color theme="1"/>
      <name val="Calibri"/>
      <family val="2"/>
      <scheme val="minor"/>
    </font>
    <font>
      <sz val="10"/>
      <name val="Arial"/>
      <family val="2"/>
    </font>
    <font>
      <sz val="10"/>
      <name val="Arial"/>
      <family val="2"/>
    </font>
    <font>
      <sz val="12"/>
      <name val="SWISS"/>
    </font>
    <font>
      <b/>
      <sz val="12"/>
      <name val="SWISS"/>
      <family val="2"/>
    </font>
    <font>
      <sz val="12"/>
      <name val="Arial"/>
      <family val="2"/>
    </font>
    <font>
      <sz val="12"/>
      <color indexed="12"/>
      <name val="SWISS"/>
      <family val="2"/>
    </font>
    <font>
      <sz val="12"/>
      <color indexed="8"/>
      <name val="Arial"/>
      <family val="2"/>
    </font>
    <font>
      <b/>
      <sz val="12"/>
      <name val="SWISS"/>
    </font>
    <font>
      <b/>
      <i/>
      <sz val="10"/>
      <name val="Arial"/>
      <family val="2"/>
    </font>
    <font>
      <sz val="12"/>
      <name val="Garamond"/>
      <family val="1"/>
    </font>
    <font>
      <u/>
      <sz val="10"/>
      <color indexed="12"/>
      <name val="Arial"/>
      <family val="2"/>
    </font>
    <font>
      <u/>
      <sz val="10"/>
      <color indexed="12"/>
      <name val="Arial"/>
      <family val="2"/>
    </font>
    <font>
      <sz val="12"/>
      <name val="Garamond"/>
      <family val="1"/>
    </font>
    <font>
      <b/>
      <i/>
      <sz val="10"/>
      <name val="Arial"/>
      <family val="2"/>
    </font>
    <font>
      <sz val="11"/>
      <color theme="0"/>
      <name val="Calibri"/>
      <family val="2"/>
      <scheme val="minor"/>
    </font>
    <font>
      <b/>
      <sz val="12"/>
      <color theme="1"/>
      <name val="Arial"/>
      <family val="2"/>
    </font>
    <font>
      <b/>
      <sz val="16"/>
      <color theme="1"/>
      <name val="Arial"/>
      <family val="2"/>
    </font>
    <font>
      <b/>
      <sz val="14"/>
      <color theme="1"/>
      <name val="Arial"/>
      <family val="2"/>
    </font>
    <font>
      <sz val="10"/>
      <color theme="1"/>
      <name val="Arial"/>
      <family val="2"/>
    </font>
    <font>
      <b/>
      <sz val="11"/>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21"/>
      <name val="System"/>
      <family val="2"/>
    </font>
    <font>
      <i/>
      <sz val="11"/>
      <color indexed="23"/>
      <name val="Calibri"/>
      <family val="2"/>
    </font>
    <font>
      <sz val="9"/>
      <color indexed="18"/>
      <name val="Arial"/>
      <family val="2"/>
    </font>
    <font>
      <sz val="11"/>
      <color indexed="17"/>
      <name val="Calibri"/>
      <family val="2"/>
    </font>
    <font>
      <b/>
      <sz val="8"/>
      <name val="Arial"/>
      <family val="2"/>
    </font>
    <font>
      <sz val="8"/>
      <name val="Arial"/>
      <family val="2"/>
    </font>
    <font>
      <b/>
      <sz val="15"/>
      <color indexed="56"/>
      <name val="Calibri"/>
      <family val="2"/>
    </font>
    <font>
      <b/>
      <sz val="13"/>
      <color indexed="56"/>
      <name val="Calibri"/>
      <family val="2"/>
    </font>
    <font>
      <b/>
      <sz val="11"/>
      <color indexed="56"/>
      <name val="Calibri"/>
      <family val="2"/>
    </font>
    <font>
      <u/>
      <sz val="11"/>
      <color theme="10"/>
      <name val="Calibri"/>
      <family val="2"/>
      <scheme val="minor"/>
    </font>
    <font>
      <sz val="10"/>
      <color indexed="18"/>
      <name val="System"/>
      <family val="2"/>
    </font>
    <font>
      <sz val="11"/>
      <color indexed="62"/>
      <name val="Calibri"/>
      <family val="2"/>
    </font>
    <font>
      <sz val="9"/>
      <color indexed="12"/>
      <name val="Arial"/>
      <family val="2"/>
    </font>
    <font>
      <sz val="11"/>
      <color indexed="52"/>
      <name val="Calibri"/>
      <family val="2"/>
    </font>
    <font>
      <i/>
      <sz val="10"/>
      <color indexed="17"/>
      <name val="System"/>
      <family val="2"/>
    </font>
    <font>
      <sz val="11"/>
      <color indexed="60"/>
      <name val="Calibri"/>
      <family val="2"/>
    </font>
    <font>
      <sz val="10"/>
      <color indexed="64"/>
      <name val="Arial"/>
      <family val="2"/>
    </font>
    <font>
      <sz val="12"/>
      <color theme="1"/>
      <name val="Arial"/>
      <family val="2"/>
    </font>
    <font>
      <b/>
      <sz val="11"/>
      <color indexed="63"/>
      <name val="Calibri"/>
      <family val="2"/>
    </font>
    <font>
      <sz val="10"/>
      <color indexed="14"/>
      <name val="System"/>
      <family val="2"/>
    </font>
    <font>
      <b/>
      <sz val="18"/>
      <color indexed="56"/>
      <name val="Cambria"/>
      <family val="2"/>
    </font>
    <font>
      <b/>
      <sz val="11"/>
      <color indexed="8"/>
      <name val="Calibri"/>
      <family val="2"/>
    </font>
    <font>
      <sz val="9"/>
      <name val="Arial"/>
      <family val="2"/>
    </font>
    <font>
      <sz val="10"/>
      <color indexed="17"/>
      <name val="System"/>
      <family val="2"/>
    </font>
    <font>
      <sz val="11"/>
      <color indexed="10"/>
      <name val="Calibri"/>
      <family val="2"/>
    </font>
    <font>
      <b/>
      <sz val="16"/>
      <color theme="7" tint="-0.249977111117893"/>
      <name val="Arial"/>
      <family val="2"/>
    </font>
    <font>
      <sz val="14"/>
      <color theme="1"/>
      <name val="Arial"/>
      <family val="2"/>
    </font>
    <font>
      <sz val="11"/>
      <name val="Calibri"/>
      <family val="2"/>
      <scheme val="minor"/>
    </font>
    <font>
      <sz val="10"/>
      <color rgb="FFFF0000"/>
      <name val="Arial"/>
      <family val="2"/>
    </font>
    <font>
      <sz val="11"/>
      <name val="Arial"/>
      <family val="2"/>
    </font>
    <font>
      <sz val="11"/>
      <color rgb="FF000000"/>
      <name val="Calibri"/>
      <family val="2"/>
    </font>
    <font>
      <sz val="12"/>
      <color rgb="FF000000"/>
      <name val="Arial"/>
      <family val="2"/>
    </font>
    <font>
      <b/>
      <sz val="12"/>
      <color rgb="FF000000"/>
      <name val="Arial"/>
      <family val="2"/>
    </font>
    <font>
      <u/>
      <sz val="11"/>
      <color rgb="FF0563C1"/>
      <name val="Calibri"/>
      <family val="2"/>
    </font>
    <font>
      <u/>
      <sz val="12"/>
      <color rgb="FF0563C1"/>
      <name val="Arial"/>
      <family val="2"/>
    </font>
    <font>
      <b/>
      <sz val="10"/>
      <color rgb="FF000000"/>
      <name val="Arial"/>
      <family val="2"/>
    </font>
    <font>
      <u/>
      <sz val="10"/>
      <color rgb="FF0070C0"/>
      <name val="Arial"/>
      <family val="2"/>
    </font>
    <font>
      <sz val="9"/>
      <color indexed="81"/>
      <name val="Tahoma"/>
      <family val="2"/>
    </font>
    <font>
      <b/>
      <sz val="9"/>
      <color indexed="81"/>
      <name val="Tahoma"/>
      <family val="2"/>
    </font>
    <font>
      <b/>
      <u/>
      <sz val="11"/>
      <color theme="1"/>
      <name val="Calibri"/>
      <family val="2"/>
      <scheme val="minor"/>
    </font>
  </fonts>
  <fills count="6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bgColor indexed="64"/>
      </patternFill>
    </fill>
    <fill>
      <patternFill patternType="solid">
        <fgColor indexed="43"/>
      </patternFill>
    </fill>
    <fill>
      <patternFill patternType="solid">
        <fgColor indexed="26"/>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FF"/>
        <bgColor indexed="64"/>
      </patternFill>
    </fill>
    <fill>
      <patternFill patternType="solid">
        <fgColor rgb="FFDDEBF7"/>
        <bgColor rgb="FFDDEBF7"/>
      </patternFill>
    </fill>
    <fill>
      <patternFill patternType="solid">
        <fgColor theme="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13"/>
      </top>
      <bottom style="thin">
        <color indexed="1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medium">
        <color indexed="33"/>
      </right>
      <top/>
      <bottom/>
      <diagonal/>
    </border>
    <border>
      <left/>
      <right/>
      <top style="thin">
        <color indexed="62"/>
      </top>
      <bottom style="double">
        <color indexed="62"/>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double">
        <color indexed="64"/>
      </right>
      <top style="thick">
        <color indexed="64"/>
      </top>
      <bottom style="thick">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auto="1"/>
      </top>
      <bottom/>
      <diagonal/>
    </border>
    <border>
      <left/>
      <right/>
      <top style="thin">
        <color auto="1"/>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773">
    <xf numFmtId="0" fontId="0" fillId="0" borderId="0"/>
    <xf numFmtId="43" fontId="2" fillId="0" borderId="0" applyFont="0" applyFill="0" applyBorder="0" applyAlignment="0" applyProtection="0"/>
    <xf numFmtId="0" fontId="4" fillId="0" borderId="0"/>
    <xf numFmtId="39" fontId="6" fillId="0" borderId="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5"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1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1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5" fillId="0" borderId="0" applyFont="0" applyFill="0" applyBorder="0" applyAlignment="0" applyProtection="0"/>
    <xf numFmtId="165" fontId="1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5" fillId="0" borderId="0"/>
    <xf numFmtId="0" fontId="13" fillId="0" borderId="0"/>
    <xf numFmtId="0" fontId="13" fillId="0" borderId="0"/>
    <xf numFmtId="0" fontId="13" fillId="0" borderId="0"/>
    <xf numFmtId="0" fontId="13" fillId="0" borderId="0"/>
    <xf numFmtId="0" fontId="5" fillId="0" borderId="0"/>
    <xf numFmtId="0" fontId="5" fillId="0" borderId="0"/>
    <xf numFmtId="0" fontId="13" fillId="0" borderId="0"/>
    <xf numFmtId="0" fontId="2"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4" fillId="0" borderId="0"/>
    <xf numFmtId="165" fontId="17" fillId="0" borderId="0" applyFont="0" applyFill="0" applyBorder="0" applyAlignment="0" applyProtection="0"/>
    <xf numFmtId="165" fontId="17"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5" fillId="0" borderId="0" applyNumberFormat="0" applyFill="0" applyBorder="0" applyAlignment="0" applyProtection="0">
      <alignment vertical="top"/>
      <protection locked="0"/>
    </xf>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applyNumberFormat="0" applyFill="0" applyBorder="0" applyAlignment="0" applyProtection="0">
      <alignment vertical="top"/>
      <protection locked="0"/>
    </xf>
    <xf numFmtId="0" fontId="2" fillId="0" borderId="0"/>
    <xf numFmtId="0" fontId="2" fillId="0" borderId="0"/>
    <xf numFmtId="0" fontId="4" fillId="0" borderId="0"/>
    <xf numFmtId="0" fontId="2" fillId="0" borderId="0"/>
    <xf numFmtId="0" fontId="4" fillId="0" borderId="0"/>
    <xf numFmtId="0" fontId="2"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5" fillId="0" borderId="0" applyFont="0" applyFill="0" applyBorder="0" applyAlignment="0" applyProtection="0"/>
    <xf numFmtId="165" fontId="17" fillId="0" borderId="0" applyFont="0" applyFill="0" applyBorder="0" applyAlignment="0" applyProtection="0"/>
    <xf numFmtId="43" fontId="16" fillId="0" borderId="0" applyFont="0" applyFill="0" applyBorder="0" applyAlignment="0" applyProtection="0"/>
    <xf numFmtId="43" fontId="4" fillId="0" borderId="0" applyFont="0" applyFill="0" applyBorder="0" applyAlignment="0" applyProtection="0"/>
    <xf numFmtId="165" fontId="12" fillId="0" borderId="0" applyFont="0" applyFill="0" applyBorder="0" applyAlignment="0" applyProtection="0"/>
    <xf numFmtId="44" fontId="4" fillId="0" borderId="0" applyFont="0" applyFill="0" applyBorder="0" applyAlignment="0" applyProtection="0"/>
    <xf numFmtId="44" fontId="16"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13" fillId="0" borderId="0"/>
    <xf numFmtId="0" fontId="13" fillId="0" borderId="0"/>
    <xf numFmtId="0" fontId="2"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12" fillId="0" borderId="0" applyFont="0" applyFill="0" applyBorder="0" applyAlignment="0" applyProtection="0"/>
    <xf numFmtId="43" fontId="13" fillId="0" borderId="0" applyFont="0" applyFill="0" applyBorder="0" applyAlignment="0" applyProtection="0"/>
    <xf numFmtId="165" fontId="12" fillId="0" borderId="0" applyFont="0" applyFill="0" applyBorder="0" applyAlignment="0" applyProtection="0"/>
    <xf numFmtId="44" fontId="5" fillId="0" borderId="0" applyFont="0" applyFill="0" applyBorder="0" applyAlignment="0" applyProtection="0"/>
    <xf numFmtId="0" fontId="5" fillId="0" borderId="0"/>
    <xf numFmtId="0" fontId="4" fillId="0" borderId="0"/>
    <xf numFmtId="165" fontId="12" fillId="0" borderId="0" applyFont="0" applyFill="0" applyBorder="0" applyAlignment="0" applyProtection="0"/>
    <xf numFmtId="165"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applyNumberFormat="0" applyFill="0" applyBorder="0" applyAlignment="0" applyProtection="0">
      <alignment vertical="top"/>
      <protection locked="0"/>
    </xf>
    <xf numFmtId="0" fontId="13" fillId="0" borderId="0"/>
    <xf numFmtId="0" fontId="5"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8" fillId="35"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38" fillId="3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8" fillId="37"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8" fillId="3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8" fillId="3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8" fillId="40"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8" fillId="41"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38" fillId="42"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38" fillId="43"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38" fillId="38"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38" fillId="41"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38" fillId="44"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18" fillId="14" borderId="0" applyNumberFormat="0" applyBorder="0" applyAlignment="0" applyProtection="0"/>
    <xf numFmtId="0" fontId="39" fillId="45" borderId="0" applyNumberFormat="0" applyBorder="0" applyAlignment="0" applyProtection="0"/>
    <xf numFmtId="0" fontId="18" fillId="18" borderId="0" applyNumberFormat="0" applyBorder="0" applyAlignment="0" applyProtection="0"/>
    <xf numFmtId="0" fontId="39" fillId="42" borderId="0" applyNumberFormat="0" applyBorder="0" applyAlignment="0" applyProtection="0"/>
    <xf numFmtId="0" fontId="18" fillId="22" borderId="0" applyNumberFormat="0" applyBorder="0" applyAlignment="0" applyProtection="0"/>
    <xf numFmtId="0" fontId="39" fillId="43" borderId="0" applyNumberFormat="0" applyBorder="0" applyAlignment="0" applyProtection="0"/>
    <xf numFmtId="0" fontId="18" fillId="26" borderId="0" applyNumberFormat="0" applyBorder="0" applyAlignment="0" applyProtection="0"/>
    <xf numFmtId="0" fontId="39" fillId="46" borderId="0" applyNumberFormat="0" applyBorder="0" applyAlignment="0" applyProtection="0"/>
    <xf numFmtId="0" fontId="18" fillId="30" borderId="0" applyNumberFormat="0" applyBorder="0" applyAlignment="0" applyProtection="0"/>
    <xf numFmtId="0" fontId="39" fillId="47" borderId="0" applyNumberFormat="0" applyBorder="0" applyAlignment="0" applyProtection="0"/>
    <xf numFmtId="0" fontId="18" fillId="34" borderId="0" applyNumberFormat="0" applyBorder="0" applyAlignment="0" applyProtection="0"/>
    <xf numFmtId="0" fontId="39" fillId="48" borderId="0" applyNumberFormat="0" applyBorder="0" applyAlignment="0" applyProtection="0"/>
    <xf numFmtId="0" fontId="18" fillId="11" borderId="0" applyNumberFormat="0" applyBorder="0" applyAlignment="0" applyProtection="0"/>
    <xf numFmtId="0" fontId="39" fillId="49" borderId="0" applyNumberFormat="0" applyBorder="0" applyAlignment="0" applyProtection="0"/>
    <xf numFmtId="0" fontId="18" fillId="15" borderId="0" applyNumberFormat="0" applyBorder="0" applyAlignment="0" applyProtection="0"/>
    <xf numFmtId="0" fontId="39" fillId="50" borderId="0" applyNumberFormat="0" applyBorder="0" applyAlignment="0" applyProtection="0"/>
    <xf numFmtId="0" fontId="18" fillId="19" borderId="0" applyNumberFormat="0" applyBorder="0" applyAlignment="0" applyProtection="0"/>
    <xf numFmtId="0" fontId="39" fillId="51" borderId="0" applyNumberFormat="0" applyBorder="0" applyAlignment="0" applyProtection="0"/>
    <xf numFmtId="0" fontId="18" fillId="23" borderId="0" applyNumberFormat="0" applyBorder="0" applyAlignment="0" applyProtection="0"/>
    <xf numFmtId="0" fontId="39" fillId="46" borderId="0" applyNumberFormat="0" applyBorder="0" applyAlignment="0" applyProtection="0"/>
    <xf numFmtId="0" fontId="18" fillId="27" borderId="0" applyNumberFormat="0" applyBorder="0" applyAlignment="0" applyProtection="0"/>
    <xf numFmtId="0" fontId="39" fillId="47" borderId="0" applyNumberFormat="0" applyBorder="0" applyAlignment="0" applyProtection="0"/>
    <xf numFmtId="0" fontId="18" fillId="31" borderId="0" applyNumberFormat="0" applyBorder="0" applyAlignment="0" applyProtection="0"/>
    <xf numFmtId="0" fontId="39" fillId="52" borderId="0" applyNumberFormat="0" applyBorder="0" applyAlignment="0" applyProtection="0"/>
    <xf numFmtId="0" fontId="29" fillId="5" borderId="0" applyNumberFormat="0" applyBorder="0" applyAlignment="0" applyProtection="0"/>
    <xf numFmtId="0" fontId="40" fillId="36" borderId="0" applyNumberFormat="0" applyBorder="0" applyAlignment="0" applyProtection="0"/>
    <xf numFmtId="0" fontId="33" fillId="8" borderId="23" applyNumberFormat="0" applyAlignment="0" applyProtection="0"/>
    <xf numFmtId="0" fontId="41" fillId="53" borderId="29" applyNumberFormat="0" applyAlignment="0" applyProtection="0"/>
    <xf numFmtId="0" fontId="35" fillId="9" borderId="26" applyNumberFormat="0" applyAlignment="0" applyProtection="0"/>
    <xf numFmtId="0" fontId="42" fillId="54" borderId="30"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0" fontId="43" fillId="0" borderId="0" applyNumberFormat="0" applyFill="0" applyBorder="0" applyAlignment="0" applyProtection="0">
      <protection locked="0"/>
    </xf>
    <xf numFmtId="0" fontId="37" fillId="0" borderId="0" applyNumberFormat="0" applyFill="0" applyBorder="0" applyAlignment="0" applyProtection="0"/>
    <xf numFmtId="0" fontId="44" fillId="0" borderId="0" applyNumberFormat="0" applyFill="0" applyBorder="0" applyAlignment="0" applyProtection="0"/>
    <xf numFmtId="1" fontId="45" fillId="0" borderId="0" applyNumberFormat="0" applyFill="0" applyBorder="0" applyAlignment="0" applyProtection="0"/>
    <xf numFmtId="0" fontId="28" fillId="4" borderId="0" applyNumberFormat="0" applyBorder="0" applyAlignment="0" applyProtection="0"/>
    <xf numFmtId="0" fontId="46" fillId="37" borderId="0" applyNumberFormat="0" applyBorder="0" applyAlignment="0" applyProtection="0"/>
    <xf numFmtId="0" fontId="47" fillId="0" borderId="0">
      <alignment horizontal="center" vertical="center" wrapText="1"/>
    </xf>
    <xf numFmtId="0" fontId="48" fillId="0" borderId="9">
      <alignment horizontal="center" vertical="center" wrapText="1"/>
    </xf>
    <xf numFmtId="0" fontId="47" fillId="0" borderId="0">
      <alignment horizontal="left" wrapText="1"/>
    </xf>
    <xf numFmtId="0" fontId="25" fillId="0" borderId="20" applyNumberFormat="0" applyFill="0" applyAlignment="0" applyProtection="0"/>
    <xf numFmtId="0" fontId="49" fillId="0" borderId="31" applyNumberFormat="0" applyFill="0" applyAlignment="0" applyProtection="0"/>
    <xf numFmtId="0" fontId="26" fillId="0" borderId="21" applyNumberFormat="0" applyFill="0" applyAlignment="0" applyProtection="0"/>
    <xf numFmtId="0" fontId="50" fillId="0" borderId="32" applyNumberFormat="0" applyFill="0" applyAlignment="0" applyProtection="0"/>
    <xf numFmtId="0" fontId="27" fillId="0" borderId="22" applyNumberFormat="0" applyFill="0" applyAlignment="0" applyProtection="0"/>
    <xf numFmtId="0" fontId="51" fillId="0" borderId="33" applyNumberFormat="0" applyFill="0" applyAlignment="0" applyProtection="0"/>
    <xf numFmtId="0" fontId="27"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1" fontId="53" fillId="0" borderId="0" applyNumberFormat="0" applyFill="0" applyBorder="0" applyAlignment="0" applyProtection="0"/>
    <xf numFmtId="0" fontId="31" fillId="7" borderId="23" applyNumberFormat="0" applyAlignment="0" applyProtection="0"/>
    <xf numFmtId="0" fontId="54" fillId="40" borderId="29" applyNumberFormat="0" applyAlignment="0" applyProtection="0"/>
    <xf numFmtId="1" fontId="55" fillId="55" borderId="0" applyNumberFormat="0" applyFill="0" applyBorder="0" applyAlignment="0" applyProtection="0"/>
    <xf numFmtId="1" fontId="55" fillId="55" borderId="0" applyNumberFormat="0" applyFill="0" applyBorder="0" applyAlignment="0" applyProtection="0"/>
    <xf numFmtId="1" fontId="55" fillId="55" borderId="0" applyNumberFormat="0" applyFill="0" applyBorder="0" applyAlignment="0" applyProtection="0"/>
    <xf numFmtId="0" fontId="48" fillId="0" borderId="0">
      <alignment horizontal="left" vertical="center"/>
    </xf>
    <xf numFmtId="0" fontId="48" fillId="0" borderId="0">
      <alignment horizontal="center" vertical="center"/>
    </xf>
    <xf numFmtId="0" fontId="34" fillId="0" borderId="25" applyNumberFormat="0" applyFill="0" applyAlignment="0" applyProtection="0"/>
    <xf numFmtId="0" fontId="56" fillId="0" borderId="34" applyNumberFormat="0" applyFill="0" applyAlignment="0" applyProtection="0"/>
    <xf numFmtId="10" fontId="57" fillId="0" borderId="35" applyFill="0" applyAlignment="0" applyProtection="0">
      <protection locked="0"/>
    </xf>
    <xf numFmtId="0" fontId="30" fillId="6" borderId="0" applyNumberFormat="0" applyBorder="0" applyAlignment="0" applyProtection="0"/>
    <xf numFmtId="0" fontId="58" fillId="56" borderId="0" applyNumberFormat="0" applyBorder="0" applyAlignment="0" applyProtection="0"/>
    <xf numFmtId="0" fontId="4" fillId="0" borderId="0"/>
    <xf numFmtId="0" fontId="59" fillId="0" borderId="0"/>
    <xf numFmtId="0" fontId="4" fillId="0" borderId="0"/>
    <xf numFmtId="0" fontId="60" fillId="0" borderId="0"/>
    <xf numFmtId="0" fontId="2" fillId="0" borderId="0"/>
    <xf numFmtId="0" fontId="2" fillId="0" borderId="0"/>
    <xf numFmtId="0" fontId="2" fillId="10" borderId="27"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2" fillId="10" borderId="27" applyNumberFormat="0" applyFont="0" applyAlignment="0" applyProtection="0"/>
    <xf numFmtId="0" fontId="2" fillId="10" borderId="27" applyNumberFormat="0" applyFont="0" applyAlignment="0" applyProtection="0"/>
    <xf numFmtId="0" fontId="2" fillId="10" borderId="27" applyNumberFormat="0" applyFont="0" applyAlignment="0" applyProtection="0"/>
    <xf numFmtId="0" fontId="2" fillId="10" borderId="27" applyNumberFormat="0" applyFont="0" applyAlignment="0" applyProtection="0"/>
    <xf numFmtId="0" fontId="2" fillId="10" borderId="27" applyNumberFormat="0" applyFont="0" applyAlignment="0" applyProtection="0"/>
    <xf numFmtId="0" fontId="2" fillId="10" borderId="27" applyNumberFormat="0" applyFont="0" applyAlignment="0" applyProtection="0"/>
    <xf numFmtId="0" fontId="2" fillId="10" borderId="27" applyNumberFormat="0" applyFont="0" applyAlignment="0" applyProtection="0"/>
    <xf numFmtId="3" fontId="48" fillId="0" borderId="0">
      <alignment horizontal="right"/>
    </xf>
    <xf numFmtId="0" fontId="32" fillId="8" borderId="24" applyNumberFormat="0" applyAlignment="0" applyProtection="0"/>
    <xf numFmtId="0" fontId="61" fillId="53" borderId="37" applyNumberFormat="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1" fontId="62" fillId="0" borderId="38" applyNumberFormat="0" applyFill="0" applyBorder="0" applyAlignment="0" applyProtection="0"/>
    <xf numFmtId="0" fontId="48" fillId="0" borderId="15" applyBorder="0">
      <alignment horizontal="right"/>
    </xf>
    <xf numFmtId="0" fontId="48" fillId="0" borderId="15" applyBorder="0">
      <alignment horizontal="right"/>
    </xf>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0" fontId="24" fillId="0" borderId="0" applyNumberFormat="0" applyFill="0" applyBorder="0" applyAlignment="0" applyProtection="0"/>
    <xf numFmtId="0" fontId="63" fillId="0" borderId="0" applyNumberFormat="0" applyFill="0" applyBorder="0" applyAlignment="0" applyProtection="0"/>
    <xf numFmtId="0" fontId="3" fillId="0" borderId="28" applyNumberFormat="0" applyFill="0" applyAlignment="0" applyProtection="0"/>
    <xf numFmtId="0" fontId="64" fillId="0" borderId="39" applyNumberFormat="0" applyFill="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36" fillId="0" borderId="0" applyNumberFormat="0" applyFill="0" applyBorder="0" applyAlignment="0" applyProtection="0"/>
    <xf numFmtId="0" fontId="67" fillId="0" borderId="0" applyNumberFormat="0" applyFill="0" applyBorder="0" applyAlignment="0" applyProtection="0"/>
    <xf numFmtId="9" fontId="2" fillId="0" borderId="0" applyFont="0" applyFill="0" applyBorder="0" applyAlignment="0" applyProtection="0"/>
    <xf numFmtId="0" fontId="52" fillId="0" borderId="0" applyNumberFormat="0" applyFill="0" applyBorder="0" applyAlignment="0" applyProtection="0"/>
    <xf numFmtId="0" fontId="73" fillId="0" borderId="0"/>
    <xf numFmtId="0" fontId="76" fillId="0" borderId="0" applyNumberFormat="0" applyFill="0" applyBorder="0" applyAlignment="0" applyProtection="0"/>
    <xf numFmtId="174" fontId="73" fillId="0" borderId="0" applyFont="0" applyFill="0" applyBorder="0" applyAlignment="0" applyProtection="0"/>
    <xf numFmtId="0" fontId="4" fillId="0" borderId="0"/>
  </cellStyleXfs>
  <cellXfs count="208">
    <xf numFmtId="0" fontId="0" fillId="0" borderId="0" xfId="0"/>
    <xf numFmtId="1" fontId="0" fillId="0" borderId="0" xfId="0" applyNumberFormat="1"/>
    <xf numFmtId="39" fontId="6" fillId="0" borderId="0" xfId="3"/>
    <xf numFmtId="166" fontId="6" fillId="0" borderId="0" xfId="3" applyNumberFormat="1"/>
    <xf numFmtId="166" fontId="7" fillId="0" borderId="0" xfId="3" applyNumberFormat="1" applyFont="1"/>
    <xf numFmtId="4" fontId="9" fillId="0" borderId="0" xfId="0" applyNumberFormat="1" applyFont="1"/>
    <xf numFmtId="166" fontId="10" fillId="0" borderId="0" xfId="0" applyNumberFormat="1" applyFont="1"/>
    <xf numFmtId="4" fontId="0" fillId="0" borderId="0" xfId="0" applyNumberFormat="1"/>
    <xf numFmtId="4" fontId="11" fillId="0" borderId="0" xfId="0" applyNumberFormat="1" applyFont="1"/>
    <xf numFmtId="43" fontId="0" fillId="0" borderId="0" xfId="1" applyFont="1"/>
    <xf numFmtId="0" fontId="0" fillId="0" borderId="0" xfId="0" applyAlignment="1">
      <alignment horizontal="center" wrapText="1"/>
    </xf>
    <xf numFmtId="1" fontId="0" fillId="0" borderId="1" xfId="0" applyNumberFormat="1" applyBorder="1"/>
    <xf numFmtId="43" fontId="0" fillId="2" borderId="1" xfId="1" applyFont="1" applyFill="1" applyBorder="1"/>
    <xf numFmtId="1" fontId="4" fillId="0" borderId="4" xfId="0" applyNumberFormat="1" applyFont="1" applyBorder="1" applyAlignment="1">
      <alignment horizontal="center" wrapText="1"/>
    </xf>
    <xf numFmtId="1" fontId="4" fillId="0" borderId="5" xfId="0" applyNumberFormat="1" applyFont="1" applyBorder="1" applyAlignment="1">
      <alignment horizontal="center" wrapText="1"/>
    </xf>
    <xf numFmtId="1" fontId="4" fillId="2" borderId="5" xfId="0" applyNumberFormat="1" applyFont="1" applyFill="1" applyBorder="1" applyAlignment="1">
      <alignment horizontal="center" wrapText="1"/>
    </xf>
    <xf numFmtId="0" fontId="3" fillId="3" borderId="6" xfId="0" applyFont="1" applyFill="1" applyBorder="1" applyAlignment="1">
      <alignment horizontal="center" wrapText="1"/>
    </xf>
    <xf numFmtId="1" fontId="0" fillId="0" borderId="7" xfId="0" applyNumberFormat="1" applyBorder="1"/>
    <xf numFmtId="43" fontId="3" fillId="3" borderId="8" xfId="1" applyFont="1" applyFill="1" applyBorder="1"/>
    <xf numFmtId="0" fontId="0" fillId="2" borderId="5" xfId="0" applyFill="1" applyBorder="1" applyAlignment="1">
      <alignment horizontal="center" wrapText="1"/>
    </xf>
    <xf numFmtId="0" fontId="3" fillId="0" borderId="0" xfId="0" applyFont="1"/>
    <xf numFmtId="2" fontId="4" fillId="3" borderId="1" xfId="2" applyNumberFormat="1" applyFill="1" applyBorder="1"/>
    <xf numFmtId="0" fontId="8" fillId="0" borderId="1" xfId="0" applyFont="1" applyBorder="1"/>
    <xf numFmtId="167" fontId="8" fillId="0" borderId="1" xfId="1" applyNumberFormat="1" applyFont="1" applyBorder="1"/>
    <xf numFmtId="2" fontId="22" fillId="0" borderId="0" xfId="0" applyNumberFormat="1" applyFont="1"/>
    <xf numFmtId="0" fontId="0" fillId="0" borderId="0" xfId="0" applyAlignment="1">
      <alignment wrapText="1"/>
    </xf>
    <xf numFmtId="43" fontId="3" fillId="3" borderId="11" xfId="1" applyFont="1" applyFill="1" applyBorder="1"/>
    <xf numFmtId="43" fontId="2" fillId="2" borderId="1" xfId="1" applyFont="1" applyFill="1" applyBorder="1"/>
    <xf numFmtId="0" fontId="19" fillId="0" borderId="9" xfId="0" applyFont="1" applyBorder="1" applyAlignment="1">
      <alignment horizontal="right"/>
    </xf>
    <xf numFmtId="0" fontId="20" fillId="0" borderId="0" xfId="0" applyFont="1" applyAlignment="1">
      <alignment horizontal="center"/>
    </xf>
    <xf numFmtId="0" fontId="19" fillId="0" borderId="9" xfId="0" applyFont="1" applyBorder="1" applyAlignment="1">
      <alignment horizontal="left"/>
    </xf>
    <xf numFmtId="0" fontId="19" fillId="3" borderId="14" xfId="0" applyFont="1" applyFill="1" applyBorder="1" applyAlignment="1">
      <alignment horizontal="center" vertical="center" wrapText="1"/>
    </xf>
    <xf numFmtId="0" fontId="23" fillId="3" borderId="2" xfId="0" quotePrefix="1" applyFont="1" applyFill="1" applyBorder="1" applyAlignment="1">
      <alignment horizontal="left"/>
    </xf>
    <xf numFmtId="0" fontId="23" fillId="3" borderId="9" xfId="0" quotePrefix="1" applyFont="1" applyFill="1" applyBorder="1" applyAlignment="1">
      <alignment horizontal="left"/>
    </xf>
    <xf numFmtId="16" fontId="23" fillId="3" borderId="9" xfId="0" applyNumberFormat="1" applyFont="1" applyFill="1" applyBorder="1"/>
    <xf numFmtId="0" fontId="21" fillId="3" borderId="15" xfId="0" applyFont="1" applyFill="1" applyBorder="1"/>
    <xf numFmtId="0" fontId="21" fillId="3" borderId="17" xfId="0" applyFont="1" applyFill="1" applyBorder="1"/>
    <xf numFmtId="0" fontId="60" fillId="0" borderId="15" xfId="0" applyFont="1" applyBorder="1" applyAlignment="1">
      <alignment horizontal="center"/>
    </xf>
    <xf numFmtId="0" fontId="70" fillId="0" borderId="0" xfId="0" applyFont="1"/>
    <xf numFmtId="1" fontId="70" fillId="0" borderId="0" xfId="0" applyNumberFormat="1" applyFont="1"/>
    <xf numFmtId="0" fontId="23" fillId="3" borderId="9" xfId="0" applyFont="1" applyFill="1" applyBorder="1"/>
    <xf numFmtId="169" fontId="23" fillId="3" borderId="9" xfId="0" applyNumberFormat="1" applyFont="1" applyFill="1" applyBorder="1"/>
    <xf numFmtId="170" fontId="23" fillId="3" borderId="9" xfId="0" applyNumberFormat="1" applyFont="1" applyFill="1" applyBorder="1"/>
    <xf numFmtId="169" fontId="23" fillId="3" borderId="3" xfId="0" applyNumberFormat="1" applyFont="1" applyFill="1" applyBorder="1"/>
    <xf numFmtId="169" fontId="21" fillId="3" borderId="10" xfId="1" applyNumberFormat="1" applyFont="1" applyFill="1" applyBorder="1"/>
    <xf numFmtId="0" fontId="69" fillId="3" borderId="15" xfId="0" applyFont="1" applyFill="1" applyBorder="1"/>
    <xf numFmtId="17" fontId="69" fillId="3" borderId="15" xfId="0" applyNumberFormat="1" applyFont="1" applyFill="1" applyBorder="1"/>
    <xf numFmtId="4" fontId="69" fillId="3" borderId="15" xfId="0" applyNumberFormat="1" applyFont="1" applyFill="1" applyBorder="1"/>
    <xf numFmtId="169" fontId="69" fillId="3" borderId="15" xfId="0" applyNumberFormat="1" applyFont="1" applyFill="1" applyBorder="1"/>
    <xf numFmtId="0" fontId="1" fillId="59" borderId="18" xfId="0" applyFont="1" applyFill="1" applyBorder="1" applyAlignment="1">
      <alignment horizontal="left"/>
    </xf>
    <xf numFmtId="0" fontId="1" fillId="59" borderId="0" xfId="0" applyFont="1" applyFill="1"/>
    <xf numFmtId="16" fontId="1" fillId="59" borderId="0" xfId="0" applyNumberFormat="1" applyFont="1" applyFill="1"/>
    <xf numFmtId="0" fontId="1" fillId="59" borderId="18" xfId="0" quotePrefix="1" applyFont="1" applyFill="1" applyBorder="1" applyAlignment="1">
      <alignment horizontal="left"/>
    </xf>
    <xf numFmtId="0" fontId="1" fillId="59" borderId="0" xfId="0" quotePrefix="1" applyFont="1" applyFill="1" applyAlignment="1">
      <alignment horizontal="left"/>
    </xf>
    <xf numFmtId="169" fontId="1" fillId="59" borderId="0" xfId="0" applyNumberFormat="1" applyFont="1" applyFill="1"/>
    <xf numFmtId="169" fontId="1" fillId="59" borderId="19" xfId="0" applyNumberFormat="1" applyFont="1" applyFill="1" applyBorder="1"/>
    <xf numFmtId="170" fontId="1" fillId="59" borderId="0" xfId="0" applyNumberFormat="1" applyFont="1" applyFill="1"/>
    <xf numFmtId="169" fontId="1" fillId="59" borderId="16" xfId="0" applyNumberFormat="1" applyFont="1" applyFill="1" applyBorder="1"/>
    <xf numFmtId="0" fontId="1" fillId="59" borderId="17" xfId="0" quotePrefix="1" applyFont="1" applyFill="1" applyBorder="1" applyAlignment="1">
      <alignment horizontal="left"/>
    </xf>
    <xf numFmtId="0" fontId="1" fillId="59" borderId="15" xfId="0" quotePrefix="1" applyFont="1" applyFill="1" applyBorder="1" applyAlignment="1">
      <alignment horizontal="left"/>
    </xf>
    <xf numFmtId="0" fontId="1" fillId="59" borderId="15" xfId="0" applyFont="1" applyFill="1" applyBorder="1"/>
    <xf numFmtId="16" fontId="1" fillId="59" borderId="15" xfId="0" applyNumberFormat="1" applyFont="1" applyFill="1" applyBorder="1"/>
    <xf numFmtId="170" fontId="1" fillId="59" borderId="15" xfId="0" applyNumberFormat="1" applyFont="1" applyFill="1" applyBorder="1"/>
    <xf numFmtId="169" fontId="1" fillId="59" borderId="15" xfId="0" applyNumberFormat="1" applyFont="1" applyFill="1" applyBorder="1"/>
    <xf numFmtId="169" fontId="1" fillId="59" borderId="10" xfId="0" applyNumberFormat="1" applyFont="1" applyFill="1" applyBorder="1"/>
    <xf numFmtId="0" fontId="1" fillId="59" borderId="12" xfId="0" quotePrefix="1" applyFont="1" applyFill="1" applyBorder="1" applyAlignment="1">
      <alignment horizontal="left"/>
    </xf>
    <xf numFmtId="0" fontId="1" fillId="59" borderId="13" xfId="0" quotePrefix="1" applyFont="1" applyFill="1" applyBorder="1"/>
    <xf numFmtId="0" fontId="1" fillId="59" borderId="13" xfId="0" applyFont="1" applyFill="1" applyBorder="1"/>
    <xf numFmtId="16" fontId="1" fillId="59" borderId="13" xfId="0" applyNumberFormat="1" applyFont="1" applyFill="1" applyBorder="1"/>
    <xf numFmtId="170" fontId="1" fillId="59" borderId="13" xfId="0" applyNumberFormat="1" applyFont="1" applyFill="1" applyBorder="1"/>
    <xf numFmtId="0" fontId="1" fillId="59" borderId="0" xfId="0" quotePrefix="1" applyFont="1" applyFill="1"/>
    <xf numFmtId="0" fontId="0" fillId="60" borderId="1" xfId="0" applyFill="1" applyBorder="1"/>
    <xf numFmtId="0" fontId="70" fillId="60" borderId="1" xfId="0" applyFont="1" applyFill="1" applyBorder="1"/>
    <xf numFmtId="0" fontId="1" fillId="0" borderId="0" xfId="0" applyFont="1"/>
    <xf numFmtId="0" fontId="1" fillId="0" borderId="15" xfId="0" applyFont="1" applyBorder="1" applyAlignment="1">
      <alignment horizontal="center"/>
    </xf>
    <xf numFmtId="0" fontId="1" fillId="0" borderId="42" xfId="0" applyFont="1" applyBorder="1" applyAlignment="1">
      <alignment horizontal="center"/>
    </xf>
    <xf numFmtId="0" fontId="1" fillId="59" borderId="9" xfId="0" applyFont="1" applyFill="1" applyBorder="1" applyAlignment="1">
      <alignment horizontal="right" vertical="center"/>
    </xf>
    <xf numFmtId="0" fontId="1" fillId="0" borderId="0" xfId="0" applyFont="1" applyAlignment="1">
      <alignment horizontal="center" vertical="center" wrapText="1"/>
    </xf>
    <xf numFmtId="0" fontId="1" fillId="59" borderId="12" xfId="0" applyFont="1" applyFill="1" applyBorder="1" applyAlignment="1">
      <alignment horizontal="left"/>
    </xf>
    <xf numFmtId="0" fontId="1" fillId="59" borderId="13" xfId="0" applyFont="1" applyFill="1" applyBorder="1" applyAlignment="1">
      <alignment horizontal="left"/>
    </xf>
    <xf numFmtId="4" fontId="1" fillId="59" borderId="13" xfId="0" applyNumberFormat="1" applyFont="1" applyFill="1" applyBorder="1"/>
    <xf numFmtId="3" fontId="1" fillId="59" borderId="13" xfId="0" applyNumberFormat="1" applyFont="1" applyFill="1" applyBorder="1"/>
    <xf numFmtId="3" fontId="1" fillId="59" borderId="16" xfId="0" applyNumberFormat="1" applyFont="1" applyFill="1" applyBorder="1"/>
    <xf numFmtId="168" fontId="1" fillId="0" borderId="0" xfId="0" applyNumberFormat="1" applyFont="1"/>
    <xf numFmtId="4" fontId="1" fillId="0" borderId="0" xfId="0" applyNumberFormat="1" applyFont="1"/>
    <xf numFmtId="1" fontId="4" fillId="2" borderId="46" xfId="0" applyNumberFormat="1" applyFont="1" applyFill="1" applyBorder="1" applyAlignment="1">
      <alignment horizontal="center" wrapText="1"/>
    </xf>
    <xf numFmtId="43" fontId="0" fillId="2" borderId="2" xfId="1" applyFont="1" applyFill="1" applyBorder="1"/>
    <xf numFmtId="0" fontId="0" fillId="0" borderId="0" xfId="1" applyNumberFormat="1" applyFont="1"/>
    <xf numFmtId="3" fontId="0" fillId="0" borderId="0" xfId="0" applyNumberFormat="1"/>
    <xf numFmtId="171" fontId="0" fillId="0" borderId="0" xfId="1" applyNumberFormat="1" applyFont="1"/>
    <xf numFmtId="0" fontId="0" fillId="60" borderId="1" xfId="0" applyFill="1" applyBorder="1" applyAlignment="1">
      <alignment wrapText="1"/>
    </xf>
    <xf numFmtId="10" fontId="0" fillId="0" borderId="0" xfId="767" applyNumberFormat="1" applyFont="1"/>
    <xf numFmtId="43" fontId="0" fillId="61" borderId="1" xfId="1" applyFont="1" applyFill="1" applyBorder="1"/>
    <xf numFmtId="0" fontId="1" fillId="0" borderId="19" xfId="0" applyFont="1" applyBorder="1"/>
    <xf numFmtId="170" fontId="72" fillId="59" borderId="0" xfId="0" applyNumberFormat="1" applyFont="1" applyFill="1"/>
    <xf numFmtId="2" fontId="4" fillId="61" borderId="1" xfId="2" applyNumberFormat="1" applyFill="1" applyBorder="1"/>
    <xf numFmtId="0" fontId="74" fillId="0" borderId="0" xfId="769" applyFont="1" applyAlignment="1">
      <alignment horizontal="left" vertical="top" wrapText="1"/>
    </xf>
    <xf numFmtId="0" fontId="73" fillId="0" borderId="0" xfId="769"/>
    <xf numFmtId="0" fontId="74" fillId="0" borderId="0" xfId="769" applyFont="1"/>
    <xf numFmtId="0" fontId="77" fillId="0" borderId="0" xfId="770" applyFont="1"/>
    <xf numFmtId="172" fontId="78" fillId="0" borderId="0" xfId="769" applyNumberFormat="1" applyFont="1" applyAlignment="1">
      <alignment horizontal="center" vertical="center" wrapText="1"/>
    </xf>
    <xf numFmtId="0" fontId="74" fillId="62" borderId="0" xfId="769" applyFont="1" applyFill="1"/>
    <xf numFmtId="0" fontId="74" fillId="62" borderId="0" xfId="769" applyFont="1" applyFill="1" applyAlignment="1">
      <alignment vertical="center" wrapText="1"/>
    </xf>
    <xf numFmtId="173" fontId="74" fillId="62" borderId="0" xfId="769" applyNumberFormat="1" applyFont="1" applyFill="1" applyAlignment="1">
      <alignment wrapText="1"/>
    </xf>
    <xf numFmtId="175" fontId="74" fillId="0" borderId="0" xfId="771" applyNumberFormat="1" applyFont="1"/>
    <xf numFmtId="0" fontId="52" fillId="0" borderId="0" xfId="768" applyFill="1"/>
    <xf numFmtId="1" fontId="0" fillId="0" borderId="48" xfId="0" applyNumberFormat="1" applyBorder="1"/>
    <xf numFmtId="1" fontId="0" fillId="0" borderId="49" xfId="0" applyNumberFormat="1" applyBorder="1"/>
    <xf numFmtId="43" fontId="0" fillId="2" borderId="49" xfId="1" applyFont="1" applyFill="1" applyBorder="1"/>
    <xf numFmtId="43" fontId="0" fillId="2" borderId="17" xfId="1" applyFont="1" applyFill="1" applyBorder="1"/>
    <xf numFmtId="43" fontId="3" fillId="3" borderId="50" xfId="1" applyFont="1" applyFill="1" applyBorder="1"/>
    <xf numFmtId="43" fontId="0" fillId="2" borderId="47" xfId="1" applyFont="1" applyFill="1" applyBorder="1"/>
    <xf numFmtId="43" fontId="0" fillId="2" borderId="51" xfId="1" applyFont="1" applyFill="1" applyBorder="1"/>
    <xf numFmtId="43" fontId="3" fillId="3" borderId="52" xfId="1" applyFont="1" applyFill="1" applyBorder="1"/>
    <xf numFmtId="43" fontId="2" fillId="2" borderId="47" xfId="1" applyFont="1" applyFill="1" applyBorder="1"/>
    <xf numFmtId="43" fontId="3" fillId="3" borderId="53" xfId="1" applyFont="1" applyFill="1" applyBorder="1"/>
    <xf numFmtId="0" fontId="74" fillId="0" borderId="0" xfId="0" applyFont="1"/>
    <xf numFmtId="6" fontId="74" fillId="0" borderId="0" xfId="0" applyNumberFormat="1" applyFont="1"/>
    <xf numFmtId="8" fontId="74" fillId="0" borderId="0" xfId="0" applyNumberFormat="1" applyFont="1"/>
    <xf numFmtId="14" fontId="0" fillId="60" borderId="1" xfId="0" applyNumberFormat="1" applyFill="1" applyBorder="1" applyAlignment="1">
      <alignment horizontal="center"/>
    </xf>
    <xf numFmtId="0" fontId="0" fillId="60" borderId="1" xfId="0" applyFill="1" applyBorder="1" applyAlignment="1">
      <alignment horizontal="center"/>
    </xf>
    <xf numFmtId="14" fontId="0" fillId="0" borderId="13" xfId="0" applyNumberFormat="1" applyBorder="1" applyAlignment="1">
      <alignment horizontal="center"/>
    </xf>
    <xf numFmtId="0" fontId="0" fillId="0" borderId="13" xfId="0" applyBorder="1" applyAlignment="1">
      <alignment horizontal="center"/>
    </xf>
    <xf numFmtId="1" fontId="4" fillId="0" borderId="0" xfId="0" applyNumberFormat="1" applyFont="1" applyAlignment="1">
      <alignment horizontal="center" vertical="top" wrapText="1"/>
    </xf>
    <xf numFmtId="0" fontId="73" fillId="0" borderId="0" xfId="769" applyAlignment="1">
      <alignment horizontal="center" wrapText="1"/>
    </xf>
    <xf numFmtId="0" fontId="79" fillId="61" borderId="0" xfId="73" applyFont="1" applyFill="1" applyAlignment="1" applyProtection="1">
      <alignment wrapText="1"/>
    </xf>
    <xf numFmtId="0" fontId="79" fillId="61" borderId="0" xfId="73" applyFont="1" applyFill="1" applyAlignment="1" applyProtection="1"/>
    <xf numFmtId="0" fontId="73" fillId="61" borderId="0" xfId="769" applyFill="1"/>
    <xf numFmtId="0" fontId="0" fillId="0" borderId="13" xfId="0" applyBorder="1"/>
    <xf numFmtId="43" fontId="0" fillId="2" borderId="14" xfId="1" applyFont="1" applyFill="1" applyBorder="1"/>
    <xf numFmtId="43" fontId="0" fillId="2" borderId="12" xfId="1" applyFont="1" applyFill="1" applyBorder="1"/>
    <xf numFmtId="43" fontId="3" fillId="3" borderId="54" xfId="1" applyFont="1" applyFill="1" applyBorder="1"/>
    <xf numFmtId="43" fontId="2" fillId="2" borderId="14" xfId="1" applyFont="1" applyFill="1" applyBorder="1"/>
    <xf numFmtId="43" fontId="3" fillId="3" borderId="55" xfId="1" applyFont="1" applyFill="1" applyBorder="1"/>
    <xf numFmtId="0" fontId="0" fillId="0" borderId="14" xfId="0" applyBorder="1"/>
    <xf numFmtId="1" fontId="0" fillId="0" borderId="56" xfId="0" applyNumberFormat="1" applyBorder="1" applyAlignment="1">
      <alignment horizontal="right"/>
    </xf>
    <xf numFmtId="1" fontId="0" fillId="0" borderId="47" xfId="0" applyNumberFormat="1" applyBorder="1"/>
    <xf numFmtId="0" fontId="79" fillId="0" borderId="0" xfId="73" applyFont="1" applyAlignment="1" applyProtection="1">
      <alignment wrapText="1"/>
    </xf>
    <xf numFmtId="0" fontId="36" fillId="0" borderId="0" xfId="772" applyFont="1" applyAlignment="1">
      <alignment horizontal="center" vertical="top" wrapText="1"/>
    </xf>
    <xf numFmtId="0" fontId="36" fillId="0" borderId="0" xfId="772" applyFont="1"/>
    <xf numFmtId="1" fontId="36" fillId="0" borderId="0" xfId="772" applyNumberFormat="1" applyFont="1"/>
    <xf numFmtId="2" fontId="36" fillId="0" borderId="0" xfId="772" applyNumberFormat="1" applyFont="1"/>
    <xf numFmtId="43" fontId="36" fillId="0" borderId="0" xfId="772" applyNumberFormat="1" applyFont="1"/>
    <xf numFmtId="2" fontId="18" fillId="61" borderId="0" xfId="772" applyNumberFormat="1" applyFont="1" applyFill="1"/>
    <xf numFmtId="43" fontId="18" fillId="61" borderId="0" xfId="772" applyNumberFormat="1" applyFont="1" applyFill="1"/>
    <xf numFmtId="0" fontId="0" fillId="58" borderId="0" xfId="0" applyFill="1"/>
    <xf numFmtId="0" fontId="82" fillId="58" borderId="0" xfId="0" applyFont="1" applyFill="1"/>
    <xf numFmtId="167" fontId="0" fillId="58" borderId="0" xfId="1" applyNumberFormat="1" applyFont="1" applyFill="1"/>
    <xf numFmtId="0" fontId="0" fillId="58" borderId="1" xfId="1" applyNumberFormat="1" applyFont="1" applyFill="1" applyBorder="1" applyAlignment="1">
      <alignment horizontal="center"/>
    </xf>
    <xf numFmtId="0" fontId="19" fillId="63" borderId="57" xfId="0" applyFont="1" applyFill="1" applyBorder="1" applyAlignment="1">
      <alignment vertical="center" wrapText="1"/>
    </xf>
    <xf numFmtId="0" fontId="19" fillId="63" borderId="58" xfId="0" applyFont="1" applyFill="1" applyBorder="1" applyAlignment="1">
      <alignment vertical="center" wrapText="1"/>
    </xf>
    <xf numFmtId="0" fontId="19" fillId="63" borderId="58" xfId="0" applyFont="1" applyFill="1" applyBorder="1" applyAlignment="1">
      <alignment horizontal="center" vertical="center" wrapText="1"/>
    </xf>
    <xf numFmtId="0" fontId="19" fillId="63" borderId="59" xfId="0" applyFont="1" applyFill="1" applyBorder="1" applyAlignment="1">
      <alignment horizontal="center" vertical="center" wrapText="1"/>
    </xf>
    <xf numFmtId="0" fontId="60" fillId="63" borderId="48" xfId="0" applyFont="1" applyFill="1" applyBorder="1" applyAlignment="1">
      <alignment vertical="center"/>
    </xf>
    <xf numFmtId="0" fontId="60" fillId="63" borderId="49" xfId="0" applyFont="1" applyFill="1" applyBorder="1" applyAlignment="1">
      <alignment vertical="center"/>
    </xf>
    <xf numFmtId="2" fontId="60" fillId="63" borderId="49" xfId="0" applyNumberFormat="1" applyFont="1" applyFill="1" applyBorder="1" applyAlignment="1">
      <alignment horizontal="center" vertical="center"/>
    </xf>
    <xf numFmtId="0" fontId="60" fillId="63" borderId="49" xfId="0" applyFont="1" applyFill="1" applyBorder="1" applyAlignment="1">
      <alignment horizontal="center" vertical="center"/>
    </xf>
    <xf numFmtId="2" fontId="60" fillId="63" borderId="50" xfId="0" applyNumberFormat="1" applyFont="1" applyFill="1" applyBorder="1" applyAlignment="1">
      <alignment horizontal="center" vertical="center"/>
    </xf>
    <xf numFmtId="0" fontId="22" fillId="63" borderId="1" xfId="0" applyFont="1" applyFill="1" applyBorder="1" applyAlignment="1">
      <alignment vertical="center"/>
    </xf>
    <xf numFmtId="8" fontId="60" fillId="63" borderId="1" xfId="0" applyNumberFormat="1" applyFont="1" applyFill="1" applyBorder="1" applyAlignment="1">
      <alignment horizontal="right" vertical="center"/>
    </xf>
    <xf numFmtId="9" fontId="60" fillId="63" borderId="1" xfId="0" applyNumberFormat="1" applyFont="1" applyFill="1" applyBorder="1" applyAlignment="1">
      <alignment horizontal="center" vertical="center"/>
    </xf>
    <xf numFmtId="0" fontId="60" fillId="63" borderId="8" xfId="0" applyFont="1" applyFill="1" applyBorder="1" applyAlignment="1">
      <alignment vertical="center"/>
    </xf>
    <xf numFmtId="0" fontId="22" fillId="63" borderId="47" xfId="0" applyFont="1" applyFill="1" applyBorder="1" applyAlignment="1">
      <alignment vertical="center"/>
    </xf>
    <xf numFmtId="8" fontId="60" fillId="63" borderId="47" xfId="0" applyNumberFormat="1" applyFont="1" applyFill="1" applyBorder="1" applyAlignment="1">
      <alignment horizontal="right" vertical="center"/>
    </xf>
    <xf numFmtId="9" fontId="60" fillId="63" borderId="47" xfId="0" applyNumberFormat="1" applyFont="1" applyFill="1" applyBorder="1" applyAlignment="1">
      <alignment horizontal="center" vertical="center"/>
    </xf>
    <xf numFmtId="0" fontId="60" fillId="63" borderId="52" xfId="0" applyFont="1" applyFill="1" applyBorder="1" applyAlignment="1">
      <alignment vertical="center"/>
    </xf>
    <xf numFmtId="8" fontId="60" fillId="63" borderId="49" xfId="0" applyNumberFormat="1" applyFont="1" applyFill="1" applyBorder="1" applyAlignment="1">
      <alignment horizontal="right" vertical="center"/>
    </xf>
    <xf numFmtId="0" fontId="60" fillId="63" borderId="50" xfId="0" applyFont="1" applyFill="1" applyBorder="1" applyAlignment="1">
      <alignment vertical="center"/>
    </xf>
    <xf numFmtId="0" fontId="19" fillId="63" borderId="64" xfId="0" applyFont="1" applyFill="1" applyBorder="1" applyAlignment="1">
      <alignment vertical="center"/>
    </xf>
    <xf numFmtId="8" fontId="19" fillId="63" borderId="52" xfId="0" applyNumberFormat="1" applyFont="1" applyFill="1" applyBorder="1" applyAlignment="1">
      <alignment vertical="center"/>
    </xf>
    <xf numFmtId="3" fontId="0" fillId="58" borderId="0" xfId="0" applyNumberFormat="1" applyFill="1"/>
    <xf numFmtId="167" fontId="0" fillId="58" borderId="0" xfId="0" applyNumberFormat="1" applyFill="1"/>
    <xf numFmtId="10" fontId="0" fillId="58" borderId="0" xfId="767" applyNumberFormat="1" applyFont="1" applyFill="1"/>
    <xf numFmtId="170" fontId="72" fillId="59" borderId="0" xfId="1" applyNumberFormat="1" applyFont="1" applyFill="1" applyBorder="1"/>
    <xf numFmtId="0" fontId="71" fillId="0" borderId="0" xfId="195" applyFont="1" applyAlignment="1">
      <alignment horizontal="center" wrapText="1"/>
    </xf>
    <xf numFmtId="0" fontId="20" fillId="59" borderId="2" xfId="0" applyFont="1" applyFill="1" applyBorder="1" applyAlignment="1">
      <alignment horizontal="center"/>
    </xf>
    <xf numFmtId="0" fontId="20" fillId="59" borderId="9" xfId="0" applyFont="1" applyFill="1" applyBorder="1" applyAlignment="1">
      <alignment horizontal="center"/>
    </xf>
    <xf numFmtId="0" fontId="20" fillId="59" borderId="3" xfId="0" applyFont="1" applyFill="1" applyBorder="1" applyAlignment="1">
      <alignment horizontal="center"/>
    </xf>
    <xf numFmtId="0" fontId="1" fillId="59" borderId="9" xfId="0" applyFont="1" applyFill="1" applyBorder="1" applyAlignment="1">
      <alignment horizontal="center" vertical="center"/>
    </xf>
    <xf numFmtId="0" fontId="1" fillId="59" borderId="3" xfId="0" applyFont="1" applyFill="1" applyBorder="1" applyAlignment="1">
      <alignment horizontal="center" vertical="center"/>
    </xf>
    <xf numFmtId="0" fontId="21" fillId="0" borderId="0" xfId="0" applyFont="1" applyAlignment="1">
      <alignment horizontal="center"/>
    </xf>
    <xf numFmtId="17" fontId="1" fillId="59" borderId="2" xfId="0" quotePrefix="1" applyNumberFormat="1" applyFont="1" applyFill="1" applyBorder="1" applyAlignment="1">
      <alignment horizontal="center" vertical="center"/>
    </xf>
    <xf numFmtId="0" fontId="68" fillId="59" borderId="43" xfId="0" applyFont="1" applyFill="1" applyBorder="1" applyAlignment="1">
      <alignment horizontal="center"/>
    </xf>
    <xf numFmtId="0" fontId="68" fillId="59" borderId="44" xfId="0" applyFont="1" applyFill="1" applyBorder="1" applyAlignment="1">
      <alignment horizontal="center"/>
    </xf>
    <xf numFmtId="0" fontId="68" fillId="59" borderId="45" xfId="0" applyFont="1" applyFill="1" applyBorder="1" applyAlignment="1">
      <alignment horizontal="center"/>
    </xf>
    <xf numFmtId="0" fontId="69" fillId="58" borderId="40" xfId="0" applyFont="1" applyFill="1" applyBorder="1" applyAlignment="1" applyProtection="1">
      <alignment horizontal="center"/>
      <protection locked="0"/>
    </xf>
    <xf numFmtId="0" fontId="69" fillId="58" borderId="41" xfId="0" applyFont="1" applyFill="1" applyBorder="1" applyAlignment="1" applyProtection="1">
      <alignment horizontal="center"/>
      <protection locked="0"/>
    </xf>
    <xf numFmtId="0" fontId="19" fillId="3" borderId="12" xfId="0" applyFont="1" applyFill="1" applyBorder="1" applyAlignment="1">
      <alignment horizontal="center" vertical="center" wrapText="1"/>
    </xf>
    <xf numFmtId="0" fontId="19" fillId="3" borderId="13" xfId="0" applyFont="1" applyFill="1" applyBorder="1" applyAlignment="1">
      <alignment horizontal="center" vertical="center" wrapText="1"/>
    </xf>
    <xf numFmtId="0" fontId="19" fillId="3" borderId="16" xfId="0" applyFont="1" applyFill="1" applyBorder="1" applyAlignment="1">
      <alignment horizontal="center" vertical="center" wrapText="1"/>
    </xf>
    <xf numFmtId="0" fontId="0" fillId="0" borderId="2" xfId="0" applyBorder="1" applyAlignment="1">
      <alignment horizontal="center"/>
    </xf>
    <xf numFmtId="0" fontId="0" fillId="0" borderId="9" xfId="0" applyBorder="1" applyAlignment="1">
      <alignment horizontal="center"/>
    </xf>
    <xf numFmtId="0" fontId="0" fillId="0" borderId="3" xfId="0" applyBorder="1" applyAlignment="1">
      <alignment horizontal="center"/>
    </xf>
    <xf numFmtId="0" fontId="19" fillId="63" borderId="62" xfId="0" applyFont="1" applyFill="1" applyBorder="1" applyAlignment="1">
      <alignment horizontal="left" vertical="center"/>
    </xf>
    <xf numFmtId="0" fontId="19" fillId="63" borderId="63" xfId="0" applyFont="1" applyFill="1" applyBorder="1" applyAlignment="1">
      <alignment horizontal="left" vertical="center"/>
    </xf>
    <xf numFmtId="0" fontId="22" fillId="63" borderId="63" xfId="0" applyFont="1" applyFill="1" applyBorder="1" applyAlignment="1">
      <alignment horizontal="right" vertical="center"/>
    </xf>
    <xf numFmtId="0" fontId="0" fillId="58" borderId="0" xfId="0" applyFill="1" applyAlignment="1">
      <alignment horizontal="left" vertical="top" wrapText="1"/>
    </xf>
    <xf numFmtId="0" fontId="0" fillId="58" borderId="2" xfId="0" applyFill="1" applyBorder="1" applyAlignment="1">
      <alignment horizontal="left"/>
    </xf>
    <xf numFmtId="0" fontId="0" fillId="58" borderId="9" xfId="0" applyFill="1" applyBorder="1" applyAlignment="1">
      <alignment horizontal="left"/>
    </xf>
    <xf numFmtId="0" fontId="0" fillId="58" borderId="3" xfId="0" applyFill="1" applyBorder="1" applyAlignment="1">
      <alignment horizontal="left"/>
    </xf>
    <xf numFmtId="0" fontId="60" fillId="63" borderId="7" xfId="0" applyFont="1" applyFill="1" applyBorder="1" applyAlignment="1">
      <alignment vertical="center"/>
    </xf>
    <xf numFmtId="0" fontId="60" fillId="63" borderId="56" xfId="0" applyFont="1" applyFill="1" applyBorder="1" applyAlignment="1">
      <alignment vertical="center"/>
    </xf>
    <xf numFmtId="0" fontId="60" fillId="63" borderId="48" xfId="0" applyFont="1" applyFill="1" applyBorder="1" applyAlignment="1">
      <alignment vertical="center"/>
    </xf>
    <xf numFmtId="0" fontId="60" fillId="63" borderId="49" xfId="0" applyFont="1" applyFill="1" applyBorder="1" applyAlignment="1">
      <alignment vertical="center"/>
    </xf>
    <xf numFmtId="0" fontId="60" fillId="63" borderId="60" xfId="0" applyFont="1" applyFill="1" applyBorder="1" applyAlignment="1">
      <alignment horizontal="left" vertical="center"/>
    </xf>
    <xf numFmtId="0" fontId="60" fillId="63" borderId="61" xfId="0" applyFont="1" applyFill="1" applyBorder="1" applyAlignment="1">
      <alignment horizontal="left" vertical="center"/>
    </xf>
    <xf numFmtId="0" fontId="22" fillId="63" borderId="61" xfId="0" applyFont="1" applyFill="1" applyBorder="1" applyAlignment="1">
      <alignment horizontal="right" vertical="center"/>
    </xf>
    <xf numFmtId="0" fontId="22" fillId="63" borderId="16" xfId="0" applyFont="1" applyFill="1" applyBorder="1" applyAlignment="1">
      <alignment horizontal="right" vertical="center"/>
    </xf>
  </cellXfs>
  <cellStyles count="773">
    <cellStyle name="%" xfId="525" xr:uid="{00000000-0005-0000-0000-000000000000}"/>
    <cellStyle name="% 2" xfId="532" xr:uid="{00000000-0005-0000-0000-000001000000}"/>
    <cellStyle name="% 3" xfId="533" xr:uid="{00000000-0005-0000-0000-000002000000}"/>
    <cellStyle name="%_Data1" xfId="531" xr:uid="{00000000-0005-0000-0000-000003000000}"/>
    <cellStyle name="%_DSG 1415" xfId="534" xr:uid="{00000000-0005-0000-0000-000004000000}"/>
    <cellStyle name="%_payments" xfId="535" xr:uid="{00000000-0005-0000-0000-000005000000}"/>
    <cellStyle name="]_x000d__x000a_Zoomed=1_x000d__x000a_Row=0_x000d__x000a_Column=0_x000d__x000a_Height=0_x000d__x000a_Width=0_x000d__x000a_FontName=FoxFont_x000d__x000a_FontStyle=0_x000d__x000a_FontSize=9_x000d__x000a_PrtFontName=FoxPrin" xfId="536" xr:uid="{00000000-0005-0000-0000-000006000000}"/>
    <cellStyle name="]_x000d__x000a_Zoomed=1_x000d__x000a_Row=0_x000d__x000a_Column=0_x000d__x000a_Height=0_x000d__x000a_Width=0_x000d__x000a_FontName=FoxFont_x000d__x000a_FontStyle=0_x000d__x000a_FontSize=9_x000d__x000a_PrtFontName=FoxPrin 2" xfId="537" xr:uid="{00000000-0005-0000-0000-000007000000}"/>
    <cellStyle name="]_x000d__x000a_Zoomed=1_x000d__x000a_Row=0_x000d__x000a_Column=0_x000d__x000a_Height=0_x000d__x000a_Width=0_x000d__x000a_FontName=FoxFont_x000d__x000a_FontStyle=0_x000d__x000a_FontSize=9_x000d__x000a_PrtFontName=FoxPrin 2 2" xfId="538" xr:uid="{00000000-0005-0000-0000-000008000000}"/>
    <cellStyle name="]_x000d__x000a_Zoomed=1_x000d__x000a_Row=0_x000d__x000a_Column=0_x000d__x000a_Height=0_x000d__x000a_Width=0_x000d__x000a_FontName=FoxFont_x000d__x000a_FontStyle=0_x000d__x000a_FontSize=9_x000d__x000a_PrtFontName=FoxPrin 2 2 2" xfId="539" xr:uid="{00000000-0005-0000-0000-000009000000}"/>
    <cellStyle name="]_x000d__x000a_Zoomed=1_x000d__x000a_Row=0_x000d__x000a_Column=0_x000d__x000a_Height=0_x000d__x000a_Width=0_x000d__x000a_FontName=FoxFont_x000d__x000a_FontStyle=0_x000d__x000a_FontSize=9_x000d__x000a_PrtFontName=FoxPrin 3" xfId="540" xr:uid="{00000000-0005-0000-0000-00000A000000}"/>
    <cellStyle name="]_x000d__x000a_Zoomed=1_x000d__x000a_Row=0_x000d__x000a_Column=0_x000d__x000a_Height=0_x000d__x000a_Width=0_x000d__x000a_FontName=FoxFont_x000d__x000a_FontStyle=0_x000d__x000a_FontSize=9_x000d__x000a_PrtFontName=FoxPrin 3 2" xfId="541" xr:uid="{00000000-0005-0000-0000-00000B000000}"/>
    <cellStyle name="]_x000d__x000a_Zoomed=1_x000d__x000a_Row=0_x000d__x000a_Column=0_x000d__x000a_Height=0_x000d__x000a_Width=0_x000d__x000a_FontName=FoxFont_x000d__x000a_FontStyle=0_x000d__x000a_FontSize=9_x000d__x000a_PrtFontName=FoxPrin 4" xfId="542" xr:uid="{00000000-0005-0000-0000-00000C000000}"/>
    <cellStyle name="20% - Accent1 10" xfId="543" xr:uid="{00000000-0005-0000-0000-00000D000000}"/>
    <cellStyle name="20% - Accent1 2" xfId="544" xr:uid="{00000000-0005-0000-0000-00000E000000}"/>
    <cellStyle name="20% - Accent1 3" xfId="545" xr:uid="{00000000-0005-0000-0000-00000F000000}"/>
    <cellStyle name="20% - Accent1 4" xfId="546" xr:uid="{00000000-0005-0000-0000-000010000000}"/>
    <cellStyle name="20% - Accent1 5" xfId="547" xr:uid="{00000000-0005-0000-0000-000011000000}"/>
    <cellStyle name="20% - Accent1 6" xfId="548" xr:uid="{00000000-0005-0000-0000-000012000000}"/>
    <cellStyle name="20% - Accent1 7" xfId="549" xr:uid="{00000000-0005-0000-0000-000013000000}"/>
    <cellStyle name="20% - Accent1 8" xfId="550" xr:uid="{00000000-0005-0000-0000-000014000000}"/>
    <cellStyle name="20% - Accent1 9" xfId="551" xr:uid="{00000000-0005-0000-0000-000015000000}"/>
    <cellStyle name="20% - Accent2 10" xfId="552" xr:uid="{00000000-0005-0000-0000-000016000000}"/>
    <cellStyle name="20% - Accent2 2" xfId="553" xr:uid="{00000000-0005-0000-0000-000017000000}"/>
    <cellStyle name="20% - Accent2 3" xfId="554" xr:uid="{00000000-0005-0000-0000-000018000000}"/>
    <cellStyle name="20% - Accent2 4" xfId="555" xr:uid="{00000000-0005-0000-0000-000019000000}"/>
    <cellStyle name="20% - Accent2 5" xfId="556" xr:uid="{00000000-0005-0000-0000-00001A000000}"/>
    <cellStyle name="20% - Accent2 6" xfId="557" xr:uid="{00000000-0005-0000-0000-00001B000000}"/>
    <cellStyle name="20% - Accent2 7" xfId="558" xr:uid="{00000000-0005-0000-0000-00001C000000}"/>
    <cellStyle name="20% - Accent2 8" xfId="559" xr:uid="{00000000-0005-0000-0000-00001D000000}"/>
    <cellStyle name="20% - Accent2 9" xfId="560" xr:uid="{00000000-0005-0000-0000-00001E000000}"/>
    <cellStyle name="20% - Accent3 10" xfId="561" xr:uid="{00000000-0005-0000-0000-00001F000000}"/>
    <cellStyle name="20% - Accent3 2" xfId="562" xr:uid="{00000000-0005-0000-0000-000020000000}"/>
    <cellStyle name="20% - Accent3 3" xfId="563" xr:uid="{00000000-0005-0000-0000-000021000000}"/>
    <cellStyle name="20% - Accent3 4" xfId="564" xr:uid="{00000000-0005-0000-0000-000022000000}"/>
    <cellStyle name="20% - Accent3 5" xfId="565" xr:uid="{00000000-0005-0000-0000-000023000000}"/>
    <cellStyle name="20% - Accent3 6" xfId="566" xr:uid="{00000000-0005-0000-0000-000024000000}"/>
    <cellStyle name="20% - Accent3 7" xfId="567" xr:uid="{00000000-0005-0000-0000-000025000000}"/>
    <cellStyle name="20% - Accent3 8" xfId="568" xr:uid="{00000000-0005-0000-0000-000026000000}"/>
    <cellStyle name="20% - Accent3 9" xfId="569" xr:uid="{00000000-0005-0000-0000-000027000000}"/>
    <cellStyle name="20% - Accent4 10" xfId="570" xr:uid="{00000000-0005-0000-0000-000028000000}"/>
    <cellStyle name="20% - Accent4 2" xfId="571" xr:uid="{00000000-0005-0000-0000-000029000000}"/>
    <cellStyle name="20% - Accent4 3" xfId="572" xr:uid="{00000000-0005-0000-0000-00002A000000}"/>
    <cellStyle name="20% - Accent4 4" xfId="573" xr:uid="{00000000-0005-0000-0000-00002B000000}"/>
    <cellStyle name="20% - Accent4 5" xfId="574" xr:uid="{00000000-0005-0000-0000-00002C000000}"/>
    <cellStyle name="20% - Accent4 6" xfId="575" xr:uid="{00000000-0005-0000-0000-00002D000000}"/>
    <cellStyle name="20% - Accent4 7" xfId="576" xr:uid="{00000000-0005-0000-0000-00002E000000}"/>
    <cellStyle name="20% - Accent4 8" xfId="577" xr:uid="{00000000-0005-0000-0000-00002F000000}"/>
    <cellStyle name="20% - Accent4 9" xfId="578" xr:uid="{00000000-0005-0000-0000-000030000000}"/>
    <cellStyle name="20% - Accent5 10" xfId="579" xr:uid="{00000000-0005-0000-0000-000031000000}"/>
    <cellStyle name="20% - Accent5 2" xfId="580" xr:uid="{00000000-0005-0000-0000-000032000000}"/>
    <cellStyle name="20% - Accent5 3" xfId="581" xr:uid="{00000000-0005-0000-0000-000033000000}"/>
    <cellStyle name="20% - Accent5 4" xfId="582" xr:uid="{00000000-0005-0000-0000-000034000000}"/>
    <cellStyle name="20% - Accent5 5" xfId="583" xr:uid="{00000000-0005-0000-0000-000035000000}"/>
    <cellStyle name="20% - Accent5 6" xfId="584" xr:uid="{00000000-0005-0000-0000-000036000000}"/>
    <cellStyle name="20% - Accent5 7" xfId="585" xr:uid="{00000000-0005-0000-0000-000037000000}"/>
    <cellStyle name="20% - Accent5 8" xfId="586" xr:uid="{00000000-0005-0000-0000-000038000000}"/>
    <cellStyle name="20% - Accent5 9" xfId="587" xr:uid="{00000000-0005-0000-0000-000039000000}"/>
    <cellStyle name="20% - Accent6 10" xfId="588" xr:uid="{00000000-0005-0000-0000-00003A000000}"/>
    <cellStyle name="20% - Accent6 2" xfId="589" xr:uid="{00000000-0005-0000-0000-00003B000000}"/>
    <cellStyle name="20% - Accent6 3" xfId="590" xr:uid="{00000000-0005-0000-0000-00003C000000}"/>
    <cellStyle name="20% - Accent6 4" xfId="591" xr:uid="{00000000-0005-0000-0000-00003D000000}"/>
    <cellStyle name="20% - Accent6 5" xfId="592" xr:uid="{00000000-0005-0000-0000-00003E000000}"/>
    <cellStyle name="20% - Accent6 6" xfId="593" xr:uid="{00000000-0005-0000-0000-00003F000000}"/>
    <cellStyle name="20% - Accent6 7" xfId="594" xr:uid="{00000000-0005-0000-0000-000040000000}"/>
    <cellStyle name="20% - Accent6 8" xfId="595" xr:uid="{00000000-0005-0000-0000-000041000000}"/>
    <cellStyle name="20% - Accent6 9" xfId="596" xr:uid="{00000000-0005-0000-0000-000042000000}"/>
    <cellStyle name="40% - Accent1 10" xfId="597" xr:uid="{00000000-0005-0000-0000-000043000000}"/>
    <cellStyle name="40% - Accent1 2" xfId="598" xr:uid="{00000000-0005-0000-0000-000044000000}"/>
    <cellStyle name="40% - Accent1 3" xfId="599" xr:uid="{00000000-0005-0000-0000-000045000000}"/>
    <cellStyle name="40% - Accent1 4" xfId="600" xr:uid="{00000000-0005-0000-0000-000046000000}"/>
    <cellStyle name="40% - Accent1 5" xfId="601" xr:uid="{00000000-0005-0000-0000-000047000000}"/>
    <cellStyle name="40% - Accent1 6" xfId="602" xr:uid="{00000000-0005-0000-0000-000048000000}"/>
    <cellStyle name="40% - Accent1 7" xfId="603" xr:uid="{00000000-0005-0000-0000-000049000000}"/>
    <cellStyle name="40% - Accent1 8" xfId="604" xr:uid="{00000000-0005-0000-0000-00004A000000}"/>
    <cellStyle name="40% - Accent1 9" xfId="605" xr:uid="{00000000-0005-0000-0000-00004B000000}"/>
    <cellStyle name="40% - Accent2 10" xfId="606" xr:uid="{00000000-0005-0000-0000-00004C000000}"/>
    <cellStyle name="40% - Accent2 2" xfId="607" xr:uid="{00000000-0005-0000-0000-00004D000000}"/>
    <cellStyle name="40% - Accent2 3" xfId="608" xr:uid="{00000000-0005-0000-0000-00004E000000}"/>
    <cellStyle name="40% - Accent2 4" xfId="609" xr:uid="{00000000-0005-0000-0000-00004F000000}"/>
    <cellStyle name="40% - Accent2 5" xfId="610" xr:uid="{00000000-0005-0000-0000-000050000000}"/>
    <cellStyle name="40% - Accent2 6" xfId="611" xr:uid="{00000000-0005-0000-0000-000051000000}"/>
    <cellStyle name="40% - Accent2 7" xfId="612" xr:uid="{00000000-0005-0000-0000-000052000000}"/>
    <cellStyle name="40% - Accent2 8" xfId="613" xr:uid="{00000000-0005-0000-0000-000053000000}"/>
    <cellStyle name="40% - Accent2 9" xfId="614" xr:uid="{00000000-0005-0000-0000-000054000000}"/>
    <cellStyle name="40% - Accent3 10" xfId="615" xr:uid="{00000000-0005-0000-0000-000055000000}"/>
    <cellStyle name="40% - Accent3 2" xfId="616" xr:uid="{00000000-0005-0000-0000-000056000000}"/>
    <cellStyle name="40% - Accent3 3" xfId="617" xr:uid="{00000000-0005-0000-0000-000057000000}"/>
    <cellStyle name="40% - Accent3 4" xfId="618" xr:uid="{00000000-0005-0000-0000-000058000000}"/>
    <cellStyle name="40% - Accent3 5" xfId="619" xr:uid="{00000000-0005-0000-0000-000059000000}"/>
    <cellStyle name="40% - Accent3 6" xfId="620" xr:uid="{00000000-0005-0000-0000-00005A000000}"/>
    <cellStyle name="40% - Accent3 7" xfId="621" xr:uid="{00000000-0005-0000-0000-00005B000000}"/>
    <cellStyle name="40% - Accent3 8" xfId="622" xr:uid="{00000000-0005-0000-0000-00005C000000}"/>
    <cellStyle name="40% - Accent3 9" xfId="623" xr:uid="{00000000-0005-0000-0000-00005D000000}"/>
    <cellStyle name="40% - Accent4 10" xfId="624" xr:uid="{00000000-0005-0000-0000-00005E000000}"/>
    <cellStyle name="40% - Accent4 2" xfId="625" xr:uid="{00000000-0005-0000-0000-00005F000000}"/>
    <cellStyle name="40% - Accent4 3" xfId="626" xr:uid="{00000000-0005-0000-0000-000060000000}"/>
    <cellStyle name="40% - Accent4 4" xfId="627" xr:uid="{00000000-0005-0000-0000-000061000000}"/>
    <cellStyle name="40% - Accent4 5" xfId="628" xr:uid="{00000000-0005-0000-0000-000062000000}"/>
    <cellStyle name="40% - Accent4 6" xfId="629" xr:uid="{00000000-0005-0000-0000-000063000000}"/>
    <cellStyle name="40% - Accent4 7" xfId="630" xr:uid="{00000000-0005-0000-0000-000064000000}"/>
    <cellStyle name="40% - Accent4 8" xfId="631" xr:uid="{00000000-0005-0000-0000-000065000000}"/>
    <cellStyle name="40% - Accent4 9" xfId="632" xr:uid="{00000000-0005-0000-0000-000066000000}"/>
    <cellStyle name="40% - Accent5 10" xfId="633" xr:uid="{00000000-0005-0000-0000-000067000000}"/>
    <cellStyle name="40% - Accent5 2" xfId="634" xr:uid="{00000000-0005-0000-0000-000068000000}"/>
    <cellStyle name="40% - Accent5 3" xfId="635" xr:uid="{00000000-0005-0000-0000-000069000000}"/>
    <cellStyle name="40% - Accent5 4" xfId="636" xr:uid="{00000000-0005-0000-0000-00006A000000}"/>
    <cellStyle name="40% - Accent5 5" xfId="637" xr:uid="{00000000-0005-0000-0000-00006B000000}"/>
    <cellStyle name="40% - Accent5 6" xfId="638" xr:uid="{00000000-0005-0000-0000-00006C000000}"/>
    <cellStyle name="40% - Accent5 7" xfId="639" xr:uid="{00000000-0005-0000-0000-00006D000000}"/>
    <cellStyle name="40% - Accent5 8" xfId="640" xr:uid="{00000000-0005-0000-0000-00006E000000}"/>
    <cellStyle name="40% - Accent5 9" xfId="641" xr:uid="{00000000-0005-0000-0000-00006F000000}"/>
    <cellStyle name="40% - Accent6 10" xfId="642" xr:uid="{00000000-0005-0000-0000-000070000000}"/>
    <cellStyle name="40% - Accent6 2" xfId="643" xr:uid="{00000000-0005-0000-0000-000071000000}"/>
    <cellStyle name="40% - Accent6 3" xfId="644" xr:uid="{00000000-0005-0000-0000-000072000000}"/>
    <cellStyle name="40% - Accent6 4" xfId="645" xr:uid="{00000000-0005-0000-0000-000073000000}"/>
    <cellStyle name="40% - Accent6 5" xfId="646" xr:uid="{00000000-0005-0000-0000-000074000000}"/>
    <cellStyle name="40% - Accent6 6" xfId="647" xr:uid="{00000000-0005-0000-0000-000075000000}"/>
    <cellStyle name="40% - Accent6 7" xfId="648" xr:uid="{00000000-0005-0000-0000-000076000000}"/>
    <cellStyle name="40% - Accent6 8" xfId="649" xr:uid="{00000000-0005-0000-0000-000077000000}"/>
    <cellStyle name="40% - Accent6 9" xfId="650" xr:uid="{00000000-0005-0000-0000-000078000000}"/>
    <cellStyle name="60% - Accent1 2" xfId="651" xr:uid="{00000000-0005-0000-0000-000079000000}"/>
    <cellStyle name="60% - Accent1 3" xfId="652" xr:uid="{00000000-0005-0000-0000-00007A000000}"/>
    <cellStyle name="60% - Accent2 2" xfId="653" xr:uid="{00000000-0005-0000-0000-00007B000000}"/>
    <cellStyle name="60% - Accent2 3" xfId="654" xr:uid="{00000000-0005-0000-0000-00007C000000}"/>
    <cellStyle name="60% - Accent3 2" xfId="655" xr:uid="{00000000-0005-0000-0000-00007D000000}"/>
    <cellStyle name="60% - Accent3 3" xfId="656" xr:uid="{00000000-0005-0000-0000-00007E000000}"/>
    <cellStyle name="60% - Accent4 2" xfId="657" xr:uid="{00000000-0005-0000-0000-00007F000000}"/>
    <cellStyle name="60% - Accent4 3" xfId="658" xr:uid="{00000000-0005-0000-0000-000080000000}"/>
    <cellStyle name="60% - Accent5 2" xfId="659" xr:uid="{00000000-0005-0000-0000-000081000000}"/>
    <cellStyle name="60% - Accent5 3" xfId="660" xr:uid="{00000000-0005-0000-0000-000082000000}"/>
    <cellStyle name="60% - Accent6 2" xfId="661" xr:uid="{00000000-0005-0000-0000-000083000000}"/>
    <cellStyle name="60% - Accent6 3" xfId="662" xr:uid="{00000000-0005-0000-0000-000084000000}"/>
    <cellStyle name="Accent1 2" xfId="663" xr:uid="{00000000-0005-0000-0000-000085000000}"/>
    <cellStyle name="Accent1 3" xfId="664" xr:uid="{00000000-0005-0000-0000-000086000000}"/>
    <cellStyle name="Accent2 2" xfId="665" xr:uid="{00000000-0005-0000-0000-000087000000}"/>
    <cellStyle name="Accent2 3" xfId="666" xr:uid="{00000000-0005-0000-0000-000088000000}"/>
    <cellStyle name="Accent3 2" xfId="667" xr:uid="{00000000-0005-0000-0000-000089000000}"/>
    <cellStyle name="Accent3 3" xfId="668" xr:uid="{00000000-0005-0000-0000-00008A000000}"/>
    <cellStyle name="Accent4 2" xfId="669" xr:uid="{00000000-0005-0000-0000-00008B000000}"/>
    <cellStyle name="Accent4 3" xfId="670" xr:uid="{00000000-0005-0000-0000-00008C000000}"/>
    <cellStyle name="Accent5 2" xfId="671" xr:uid="{00000000-0005-0000-0000-00008D000000}"/>
    <cellStyle name="Accent5 3" xfId="672" xr:uid="{00000000-0005-0000-0000-00008E000000}"/>
    <cellStyle name="Accent6 2" xfId="673" xr:uid="{00000000-0005-0000-0000-00008F000000}"/>
    <cellStyle name="Accent6 3" xfId="674" xr:uid="{00000000-0005-0000-0000-000090000000}"/>
    <cellStyle name="Bad 2" xfId="675" xr:uid="{00000000-0005-0000-0000-000091000000}"/>
    <cellStyle name="Bad 3" xfId="676" xr:uid="{00000000-0005-0000-0000-000092000000}"/>
    <cellStyle name="Calculation 2" xfId="677" xr:uid="{00000000-0005-0000-0000-000093000000}"/>
    <cellStyle name="Calculation 3" xfId="678" xr:uid="{00000000-0005-0000-0000-000094000000}"/>
    <cellStyle name="Check Cell 2" xfId="679" xr:uid="{00000000-0005-0000-0000-000095000000}"/>
    <cellStyle name="Check Cell 3" xfId="680" xr:uid="{00000000-0005-0000-0000-000096000000}"/>
    <cellStyle name="Comma" xfId="1" builtinId="3"/>
    <cellStyle name="Comma 10" xfId="4" xr:uid="{00000000-0005-0000-0000-000098000000}"/>
    <cellStyle name="Comma 11" xfId="5" xr:uid="{00000000-0005-0000-0000-000099000000}"/>
    <cellStyle name="Comma 12" xfId="6" xr:uid="{00000000-0005-0000-0000-00009A000000}"/>
    <cellStyle name="Comma 13" xfId="7" xr:uid="{00000000-0005-0000-0000-00009B000000}"/>
    <cellStyle name="Comma 14" xfId="8" xr:uid="{00000000-0005-0000-0000-00009C000000}"/>
    <cellStyle name="Comma 15" xfId="318" xr:uid="{00000000-0005-0000-0000-00009D000000}"/>
    <cellStyle name="Comma 16" xfId="526" xr:uid="{00000000-0005-0000-0000-00009E000000}"/>
    <cellStyle name="Comma 17" xfId="528" xr:uid="{00000000-0005-0000-0000-00009F000000}"/>
    <cellStyle name="Comma 18" xfId="530" xr:uid="{00000000-0005-0000-0000-0000A0000000}"/>
    <cellStyle name="Comma 2" xfId="9" xr:uid="{00000000-0005-0000-0000-0000A1000000}"/>
    <cellStyle name="Comma 2 2" xfId="10" xr:uid="{00000000-0005-0000-0000-0000A2000000}"/>
    <cellStyle name="Comma 2 2 2" xfId="11" xr:uid="{00000000-0005-0000-0000-0000A3000000}"/>
    <cellStyle name="Comma 2 2 2 2" xfId="12" xr:uid="{00000000-0005-0000-0000-0000A4000000}"/>
    <cellStyle name="Comma 2 2 2 3" xfId="13" xr:uid="{00000000-0005-0000-0000-0000A5000000}"/>
    <cellStyle name="Comma 2 2 2 4" xfId="329" xr:uid="{00000000-0005-0000-0000-0000A6000000}"/>
    <cellStyle name="Comma 2 2 2 5" xfId="330" xr:uid="{00000000-0005-0000-0000-0000A7000000}"/>
    <cellStyle name="Comma 2 2 2_Data1" xfId="683" xr:uid="{00000000-0005-0000-0000-0000A8000000}"/>
    <cellStyle name="Comma 2 2 3" xfId="14" xr:uid="{00000000-0005-0000-0000-0000A9000000}"/>
    <cellStyle name="Comma 2 2 4" xfId="319" xr:uid="{00000000-0005-0000-0000-0000AA000000}"/>
    <cellStyle name="Comma 2 2_Data1" xfId="682" xr:uid="{00000000-0005-0000-0000-0000AB000000}"/>
    <cellStyle name="Comma 2 3" xfId="15" xr:uid="{00000000-0005-0000-0000-0000AC000000}"/>
    <cellStyle name="Comma 2 3 2" xfId="16" xr:uid="{00000000-0005-0000-0000-0000AD000000}"/>
    <cellStyle name="Comma 2 3 3" xfId="17" xr:uid="{00000000-0005-0000-0000-0000AE000000}"/>
    <cellStyle name="Comma 2 3 4" xfId="331" xr:uid="{00000000-0005-0000-0000-0000AF000000}"/>
    <cellStyle name="Comma 2 3 5" xfId="332" xr:uid="{00000000-0005-0000-0000-0000B0000000}"/>
    <cellStyle name="Comma 2 3_Data1" xfId="684" xr:uid="{00000000-0005-0000-0000-0000B1000000}"/>
    <cellStyle name="Comma 2 4" xfId="243" xr:uid="{00000000-0005-0000-0000-0000B2000000}"/>
    <cellStyle name="Comma 2_Data1" xfId="681" xr:uid="{00000000-0005-0000-0000-0000B3000000}"/>
    <cellStyle name="Comma 3" xfId="18" xr:uid="{00000000-0005-0000-0000-0000B4000000}"/>
    <cellStyle name="Comma 3 2" xfId="19" xr:uid="{00000000-0005-0000-0000-0000B5000000}"/>
    <cellStyle name="Comma 3 2 2" xfId="20" xr:uid="{00000000-0005-0000-0000-0000B6000000}"/>
    <cellStyle name="Comma 3 2 3" xfId="21" xr:uid="{00000000-0005-0000-0000-0000B7000000}"/>
    <cellStyle name="Comma 3 2 4" xfId="333" xr:uid="{00000000-0005-0000-0000-0000B8000000}"/>
    <cellStyle name="Comma 3 2 5" xfId="334" xr:uid="{00000000-0005-0000-0000-0000B9000000}"/>
    <cellStyle name="Comma 3 3" xfId="244" xr:uid="{00000000-0005-0000-0000-0000BA000000}"/>
    <cellStyle name="Comma 3_Data1" xfId="685" xr:uid="{00000000-0005-0000-0000-0000BB000000}"/>
    <cellStyle name="Comma 4" xfId="22" xr:uid="{00000000-0005-0000-0000-0000BC000000}"/>
    <cellStyle name="Comma 4 2" xfId="23" xr:uid="{00000000-0005-0000-0000-0000BD000000}"/>
    <cellStyle name="Comma 4 2 2" xfId="24" xr:uid="{00000000-0005-0000-0000-0000BE000000}"/>
    <cellStyle name="Comma 4 2 3" xfId="25" xr:uid="{00000000-0005-0000-0000-0000BF000000}"/>
    <cellStyle name="Comma 4 2 4" xfId="335" xr:uid="{00000000-0005-0000-0000-0000C0000000}"/>
    <cellStyle name="Comma 4 2 5" xfId="336" xr:uid="{00000000-0005-0000-0000-0000C1000000}"/>
    <cellStyle name="Comma 4 3" xfId="26" xr:uid="{00000000-0005-0000-0000-0000C2000000}"/>
    <cellStyle name="Comma 4 3 2" xfId="406" xr:uid="{00000000-0005-0000-0000-0000C3000000}"/>
    <cellStyle name="Comma 4 3_Sheet9" xfId="405" xr:uid="{00000000-0005-0000-0000-0000C4000000}"/>
    <cellStyle name="Comma 4 4" xfId="320" xr:uid="{00000000-0005-0000-0000-0000C5000000}"/>
    <cellStyle name="Comma 4 5" xfId="411" xr:uid="{00000000-0005-0000-0000-0000C6000000}"/>
    <cellStyle name="Comma 4_LOOKUP DATA" xfId="27" xr:uid="{00000000-0005-0000-0000-0000C7000000}"/>
    <cellStyle name="Comma 5" xfId="28" xr:uid="{00000000-0005-0000-0000-0000C8000000}"/>
    <cellStyle name="Comma 5 2" xfId="29" xr:uid="{00000000-0005-0000-0000-0000C9000000}"/>
    <cellStyle name="Comma 5 2 2" xfId="30" xr:uid="{00000000-0005-0000-0000-0000CA000000}"/>
    <cellStyle name="Comma 5 2 3" xfId="31" xr:uid="{00000000-0005-0000-0000-0000CB000000}"/>
    <cellStyle name="Comma 5 2 4" xfId="337" xr:uid="{00000000-0005-0000-0000-0000CC000000}"/>
    <cellStyle name="Comma 5 2 5" xfId="338" xr:uid="{00000000-0005-0000-0000-0000CD000000}"/>
    <cellStyle name="Comma 5 3" xfId="245" xr:uid="{00000000-0005-0000-0000-0000CE000000}"/>
    <cellStyle name="Comma 5 4" xfId="412" xr:uid="{00000000-0005-0000-0000-0000CF000000}"/>
    <cellStyle name="Comma 5_LOOKUP DATA" xfId="32" xr:uid="{00000000-0005-0000-0000-0000D0000000}"/>
    <cellStyle name="Comma 6" xfId="33" xr:uid="{00000000-0005-0000-0000-0000D1000000}"/>
    <cellStyle name="Comma 6 2" xfId="34" xr:uid="{00000000-0005-0000-0000-0000D2000000}"/>
    <cellStyle name="Comma 6 2 2" xfId="261" xr:uid="{00000000-0005-0000-0000-0000D3000000}"/>
    <cellStyle name="Comma 6 2_Sheet9" xfId="407" xr:uid="{00000000-0005-0000-0000-0000D4000000}"/>
    <cellStyle name="Comma 6 3" xfId="35" xr:uid="{00000000-0005-0000-0000-0000D5000000}"/>
    <cellStyle name="Comma 6 4" xfId="321" xr:uid="{00000000-0005-0000-0000-0000D6000000}"/>
    <cellStyle name="Comma 6 5" xfId="339" xr:uid="{00000000-0005-0000-0000-0000D7000000}"/>
    <cellStyle name="Comma 6 6" xfId="340" xr:uid="{00000000-0005-0000-0000-0000D8000000}"/>
    <cellStyle name="Comma 7" xfId="36" xr:uid="{00000000-0005-0000-0000-0000D9000000}"/>
    <cellStyle name="Comma 7 2" xfId="37" xr:uid="{00000000-0005-0000-0000-0000DA000000}"/>
    <cellStyle name="Comma 7 2 2" xfId="38" xr:uid="{00000000-0005-0000-0000-0000DB000000}"/>
    <cellStyle name="Comma 7 2 2 2" xfId="413" xr:uid="{00000000-0005-0000-0000-0000DC000000}"/>
    <cellStyle name="Comma 7 2 3" xfId="249" xr:uid="{00000000-0005-0000-0000-0000DD000000}"/>
    <cellStyle name="Comma 7 2 3 2" xfId="414" xr:uid="{00000000-0005-0000-0000-0000DE000000}"/>
    <cellStyle name="Comma 7 2 4" xfId="262" xr:uid="{00000000-0005-0000-0000-0000DF000000}"/>
    <cellStyle name="Comma 7 3" xfId="39" xr:uid="{00000000-0005-0000-0000-0000E0000000}"/>
    <cellStyle name="Comma 7 3 2" xfId="415" xr:uid="{00000000-0005-0000-0000-0000E1000000}"/>
    <cellStyle name="Comma 7 4" xfId="40" xr:uid="{00000000-0005-0000-0000-0000E2000000}"/>
    <cellStyle name="Comma 7 4 2" xfId="416" xr:uid="{00000000-0005-0000-0000-0000E3000000}"/>
    <cellStyle name="Comma 7 5" xfId="41" xr:uid="{00000000-0005-0000-0000-0000E4000000}"/>
    <cellStyle name="Comma 7 5 2" xfId="417" xr:uid="{00000000-0005-0000-0000-0000E5000000}"/>
    <cellStyle name="Comma 7 6" xfId="263" xr:uid="{00000000-0005-0000-0000-0000E6000000}"/>
    <cellStyle name="Comma 7 6 2" xfId="418" xr:uid="{00000000-0005-0000-0000-0000E7000000}"/>
    <cellStyle name="Comma 7 7" xfId="341" xr:uid="{00000000-0005-0000-0000-0000E8000000}"/>
    <cellStyle name="Comma 7 7 2" xfId="419" xr:uid="{00000000-0005-0000-0000-0000E9000000}"/>
    <cellStyle name="Comma 7 8" xfId="342" xr:uid="{00000000-0005-0000-0000-0000EA000000}"/>
    <cellStyle name="Comma 7 9" xfId="343" xr:uid="{00000000-0005-0000-0000-0000EB000000}"/>
    <cellStyle name="Comma 8" xfId="42" xr:uid="{00000000-0005-0000-0000-0000EC000000}"/>
    <cellStyle name="Comma 8 2" xfId="43" xr:uid="{00000000-0005-0000-0000-0000ED000000}"/>
    <cellStyle name="Comma 8 3" xfId="44" xr:uid="{00000000-0005-0000-0000-0000EE000000}"/>
    <cellStyle name="Comma 8 4" xfId="322" xr:uid="{00000000-0005-0000-0000-0000EF000000}"/>
    <cellStyle name="Comma 8 5" xfId="344" xr:uid="{00000000-0005-0000-0000-0000F0000000}"/>
    <cellStyle name="Comma 8_Data1" xfId="686" xr:uid="{00000000-0005-0000-0000-0000F1000000}"/>
    <cellStyle name="Comma 9" xfId="45" xr:uid="{00000000-0005-0000-0000-0000F2000000}"/>
    <cellStyle name="Comma 9 2" xfId="46" xr:uid="{00000000-0005-0000-0000-0000F3000000}"/>
    <cellStyle name="Comma 9_Sheet9" xfId="328" xr:uid="{00000000-0005-0000-0000-0000F4000000}"/>
    <cellStyle name="Currency 2" xfId="47" xr:uid="{00000000-0005-0000-0000-0000F5000000}"/>
    <cellStyle name="Currency 2 2" xfId="48" xr:uid="{00000000-0005-0000-0000-0000F6000000}"/>
    <cellStyle name="Currency 2 2 2" xfId="49" xr:uid="{00000000-0005-0000-0000-0000F7000000}"/>
    <cellStyle name="Currency 2 2 3" xfId="50" xr:uid="{00000000-0005-0000-0000-0000F8000000}"/>
    <cellStyle name="Currency 2 2 4" xfId="345" xr:uid="{00000000-0005-0000-0000-0000F9000000}"/>
    <cellStyle name="Currency 2 2 5" xfId="346" xr:uid="{00000000-0005-0000-0000-0000FA000000}"/>
    <cellStyle name="Currency 2 3" xfId="51" xr:uid="{00000000-0005-0000-0000-0000FB000000}"/>
    <cellStyle name="Currency 2 3 2" xfId="408" xr:uid="{00000000-0005-0000-0000-0000FC000000}"/>
    <cellStyle name="Currency 2 4" xfId="323" xr:uid="{00000000-0005-0000-0000-0000FD000000}"/>
    <cellStyle name="Currency 3" xfId="52" xr:uid="{00000000-0005-0000-0000-0000FE000000}"/>
    <cellStyle name="Currency 3 2" xfId="53" xr:uid="{00000000-0005-0000-0000-0000FF000000}"/>
    <cellStyle name="Currency 3 3" xfId="54" xr:uid="{00000000-0005-0000-0000-000000010000}"/>
    <cellStyle name="Currency 3 4" xfId="347" xr:uid="{00000000-0005-0000-0000-000001010000}"/>
    <cellStyle name="Currency 3 5" xfId="348" xr:uid="{00000000-0005-0000-0000-000002010000}"/>
    <cellStyle name="Currency 4" xfId="55" xr:uid="{00000000-0005-0000-0000-000003010000}"/>
    <cellStyle name="Currency 4 2" xfId="56" xr:uid="{00000000-0005-0000-0000-000004010000}"/>
    <cellStyle name="Currency 4 2 2" xfId="57" xr:uid="{00000000-0005-0000-0000-000005010000}"/>
    <cellStyle name="Currency 4 2 3" xfId="58" xr:uid="{00000000-0005-0000-0000-000006010000}"/>
    <cellStyle name="Currency 4 2 4" xfId="349" xr:uid="{00000000-0005-0000-0000-000007010000}"/>
    <cellStyle name="Currency 4 2 5" xfId="350" xr:uid="{00000000-0005-0000-0000-000008010000}"/>
    <cellStyle name="Currency 4 3" xfId="59" xr:uid="{00000000-0005-0000-0000-000009010000}"/>
    <cellStyle name="Currency 4 4" xfId="324" xr:uid="{00000000-0005-0000-0000-00000A010000}"/>
    <cellStyle name="Currency 4 5" xfId="420" xr:uid="{00000000-0005-0000-0000-00000B010000}"/>
    <cellStyle name="Currency 5" xfId="60" xr:uid="{00000000-0005-0000-0000-00000C010000}"/>
    <cellStyle name="Currency 5 2" xfId="61" xr:uid="{00000000-0005-0000-0000-00000D010000}"/>
    <cellStyle name="Currency 5 2 2" xfId="62" xr:uid="{00000000-0005-0000-0000-00000E010000}"/>
    <cellStyle name="Currency 5 2 3" xfId="63" xr:uid="{00000000-0005-0000-0000-00000F010000}"/>
    <cellStyle name="Currency 5 2 4" xfId="351" xr:uid="{00000000-0005-0000-0000-000010010000}"/>
    <cellStyle name="Currency 5 2 5" xfId="352" xr:uid="{00000000-0005-0000-0000-000011010000}"/>
    <cellStyle name="Currency 5 3" xfId="246" xr:uid="{00000000-0005-0000-0000-000012010000}"/>
    <cellStyle name="Currency 6" xfId="64" xr:uid="{00000000-0005-0000-0000-000013010000}"/>
    <cellStyle name="Currency 6 2" xfId="65" xr:uid="{00000000-0005-0000-0000-000014010000}"/>
    <cellStyle name="Currency 6 2 2" xfId="264" xr:uid="{00000000-0005-0000-0000-000015010000}"/>
    <cellStyle name="Currency 6 3" xfId="66" xr:uid="{00000000-0005-0000-0000-000016010000}"/>
    <cellStyle name="Currency 6 4" xfId="325" xr:uid="{00000000-0005-0000-0000-000017010000}"/>
    <cellStyle name="Currency 6 5" xfId="353" xr:uid="{00000000-0005-0000-0000-000018010000}"/>
    <cellStyle name="Currency 7" xfId="67" xr:uid="{00000000-0005-0000-0000-000019010000}"/>
    <cellStyle name="Currency 7 2" xfId="68" xr:uid="{00000000-0005-0000-0000-00001A010000}"/>
    <cellStyle name="Currency 7 2 2" xfId="69" xr:uid="{00000000-0005-0000-0000-00001B010000}"/>
    <cellStyle name="Currency 7 2 2 2" xfId="421" xr:uid="{00000000-0005-0000-0000-00001C010000}"/>
    <cellStyle name="Currency 7 2 3" xfId="250" xr:uid="{00000000-0005-0000-0000-00001D010000}"/>
    <cellStyle name="Currency 7 2 3 2" xfId="422" xr:uid="{00000000-0005-0000-0000-00001E010000}"/>
    <cellStyle name="Currency 7 2 4" xfId="265" xr:uid="{00000000-0005-0000-0000-00001F010000}"/>
    <cellStyle name="Currency 7 3" xfId="70" xr:uid="{00000000-0005-0000-0000-000020010000}"/>
    <cellStyle name="Currency 7 3 2" xfId="423" xr:uid="{00000000-0005-0000-0000-000021010000}"/>
    <cellStyle name="Currency 7 4" xfId="71" xr:uid="{00000000-0005-0000-0000-000022010000}"/>
    <cellStyle name="Currency 7 4 2" xfId="424" xr:uid="{00000000-0005-0000-0000-000023010000}"/>
    <cellStyle name="Currency 7 5" xfId="72" xr:uid="{00000000-0005-0000-0000-000024010000}"/>
    <cellStyle name="Currency 7 5 2" xfId="425" xr:uid="{00000000-0005-0000-0000-000025010000}"/>
    <cellStyle name="Currency 7 6" xfId="266" xr:uid="{00000000-0005-0000-0000-000026010000}"/>
    <cellStyle name="Currency 7 6 2" xfId="426" xr:uid="{00000000-0005-0000-0000-000027010000}"/>
    <cellStyle name="Currency 7 7" xfId="354" xr:uid="{00000000-0005-0000-0000-000028010000}"/>
    <cellStyle name="Currency 7 7 2" xfId="427" xr:uid="{00000000-0005-0000-0000-000029010000}"/>
    <cellStyle name="Currency 7 8" xfId="355" xr:uid="{00000000-0005-0000-0000-00002A010000}"/>
    <cellStyle name="Currency 7 9" xfId="356" xr:uid="{00000000-0005-0000-0000-00002B010000}"/>
    <cellStyle name="Currency 8" xfId="247" xr:uid="{00000000-0005-0000-0000-00002C010000}"/>
    <cellStyle name="Currency 9" xfId="771" xr:uid="{23615CB6-49FD-4280-9B16-3107403EF8B4}"/>
    <cellStyle name="Estimated" xfId="687" xr:uid="{00000000-0005-0000-0000-00002D010000}"/>
    <cellStyle name="Explanatory Text 2" xfId="688" xr:uid="{00000000-0005-0000-0000-00002E010000}"/>
    <cellStyle name="Explanatory Text 3" xfId="689" xr:uid="{00000000-0005-0000-0000-00002F010000}"/>
    <cellStyle name="external input" xfId="690" xr:uid="{00000000-0005-0000-0000-000030010000}"/>
    <cellStyle name="Good 2" xfId="691" xr:uid="{00000000-0005-0000-0000-000031010000}"/>
    <cellStyle name="Good 3" xfId="692" xr:uid="{00000000-0005-0000-0000-000032010000}"/>
    <cellStyle name="Header" xfId="693" xr:uid="{00000000-0005-0000-0000-000033010000}"/>
    <cellStyle name="HeaderGrant" xfId="694" xr:uid="{00000000-0005-0000-0000-000034010000}"/>
    <cellStyle name="HeaderLEA" xfId="695" xr:uid="{00000000-0005-0000-0000-000035010000}"/>
    <cellStyle name="Heading 1 2" xfId="696" xr:uid="{00000000-0005-0000-0000-000036010000}"/>
    <cellStyle name="Heading 1 3" xfId="697" xr:uid="{00000000-0005-0000-0000-000037010000}"/>
    <cellStyle name="Heading 2 2" xfId="698" xr:uid="{00000000-0005-0000-0000-000038010000}"/>
    <cellStyle name="Heading 2 3" xfId="699" xr:uid="{00000000-0005-0000-0000-000039010000}"/>
    <cellStyle name="Heading 3 2" xfId="700" xr:uid="{00000000-0005-0000-0000-00003A010000}"/>
    <cellStyle name="Heading 3 3" xfId="701" xr:uid="{00000000-0005-0000-0000-00003B010000}"/>
    <cellStyle name="Heading 4 2" xfId="702" xr:uid="{00000000-0005-0000-0000-00003C010000}"/>
    <cellStyle name="Heading 4 3" xfId="703" xr:uid="{00000000-0005-0000-0000-00003D010000}"/>
    <cellStyle name="Hyperlink" xfId="768" builtinId="8"/>
    <cellStyle name="Hyperlink 2" xfId="73" xr:uid="{00000000-0005-0000-0000-00003E010000}"/>
    <cellStyle name="Hyperlink 2 2" xfId="74" xr:uid="{00000000-0005-0000-0000-00003F010000}"/>
    <cellStyle name="Hyperlink 2 2 2" xfId="75" xr:uid="{00000000-0005-0000-0000-000040010000}"/>
    <cellStyle name="Hyperlink 2 2 3" xfId="523" xr:uid="{00000000-0005-0000-0000-000041010000}"/>
    <cellStyle name="Hyperlink 2 2_LOOKUP DATA" xfId="76" xr:uid="{00000000-0005-0000-0000-000042010000}"/>
    <cellStyle name="Hyperlink 2 3" xfId="77" xr:uid="{00000000-0005-0000-0000-000043010000}"/>
    <cellStyle name="Hyperlink 2 3 2" xfId="78" xr:uid="{00000000-0005-0000-0000-000044010000}"/>
    <cellStyle name="Hyperlink 2 3_LOOKUP DATA" xfId="79" xr:uid="{00000000-0005-0000-0000-000045010000}"/>
    <cellStyle name="Hyperlink 2 4" xfId="80" xr:uid="{00000000-0005-0000-0000-000046010000}"/>
    <cellStyle name="Hyperlink 2 5" xfId="81" xr:uid="{00000000-0005-0000-0000-000047010000}"/>
    <cellStyle name="Hyperlink 2 6" xfId="82" xr:uid="{00000000-0005-0000-0000-000048010000}"/>
    <cellStyle name="Hyperlink 2 7" xfId="248" xr:uid="{00000000-0005-0000-0000-000049010000}"/>
    <cellStyle name="Hyperlink 2 8" xfId="291" xr:uid="{00000000-0005-0000-0000-00004A010000}"/>
    <cellStyle name="Hyperlink 2_LOOKUP DATA" xfId="83" xr:uid="{00000000-0005-0000-0000-00004B010000}"/>
    <cellStyle name="Hyperlink 3" xfId="704" xr:uid="{00000000-0005-0000-0000-00004C010000}"/>
    <cellStyle name="Hyperlink 4" xfId="770" xr:uid="{3AE91D92-AA41-48C3-8C7F-15BAC8F26A18}"/>
    <cellStyle name="Imported" xfId="705" xr:uid="{00000000-0005-0000-0000-00004D010000}"/>
    <cellStyle name="Input 2" xfId="706" xr:uid="{00000000-0005-0000-0000-00004E010000}"/>
    <cellStyle name="Input 3" xfId="707" xr:uid="{00000000-0005-0000-0000-00004F010000}"/>
    <cellStyle name="input 4" xfId="708" xr:uid="{00000000-0005-0000-0000-000050010000}"/>
    <cellStyle name="input 5" xfId="709" xr:uid="{00000000-0005-0000-0000-000051010000}"/>
    <cellStyle name="input 6" xfId="710" xr:uid="{00000000-0005-0000-0000-000052010000}"/>
    <cellStyle name="LEAName" xfId="711" xr:uid="{00000000-0005-0000-0000-000053010000}"/>
    <cellStyle name="LEANumber" xfId="712" xr:uid="{00000000-0005-0000-0000-000054010000}"/>
    <cellStyle name="Linked Cell 2" xfId="713" xr:uid="{00000000-0005-0000-0000-000055010000}"/>
    <cellStyle name="Linked Cell 3" xfId="714" xr:uid="{00000000-0005-0000-0000-000056010000}"/>
    <cellStyle name="log projection" xfId="715" xr:uid="{00000000-0005-0000-0000-000057010000}"/>
    <cellStyle name="Neutral 2" xfId="716" xr:uid="{00000000-0005-0000-0000-000058010000}"/>
    <cellStyle name="Neutral 3" xfId="717" xr:uid="{00000000-0005-0000-0000-000059010000}"/>
    <cellStyle name="Normal" xfId="0" builtinId="0"/>
    <cellStyle name="Normal 10" xfId="84" xr:uid="{00000000-0005-0000-0000-00005B010000}"/>
    <cellStyle name="Normal 10 2" xfId="85" xr:uid="{00000000-0005-0000-0000-00005C010000}"/>
    <cellStyle name="Normal 10 2 2" xfId="86" xr:uid="{00000000-0005-0000-0000-00005D010000}"/>
    <cellStyle name="Normal 10 2 2 2" xfId="428" xr:uid="{00000000-0005-0000-0000-00005E010000}"/>
    <cellStyle name="Normal 10 2 3" xfId="251" xr:uid="{00000000-0005-0000-0000-00005F010000}"/>
    <cellStyle name="Normal 10 2 3 2" xfId="429" xr:uid="{00000000-0005-0000-0000-000060010000}"/>
    <cellStyle name="Normal 10 2 4" xfId="267" xr:uid="{00000000-0005-0000-0000-000061010000}"/>
    <cellStyle name="Normal 10 2_LOOKUP DATA" xfId="301" xr:uid="{00000000-0005-0000-0000-000062010000}"/>
    <cellStyle name="Normal 10 3" xfId="87" xr:uid="{00000000-0005-0000-0000-000063010000}"/>
    <cellStyle name="Normal 10 3 2" xfId="430" xr:uid="{00000000-0005-0000-0000-000064010000}"/>
    <cellStyle name="Normal 10 4" xfId="88" xr:uid="{00000000-0005-0000-0000-000065010000}"/>
    <cellStyle name="Normal 10 4 2" xfId="431" xr:uid="{00000000-0005-0000-0000-000066010000}"/>
    <cellStyle name="Normal 10 5" xfId="89" xr:uid="{00000000-0005-0000-0000-000067010000}"/>
    <cellStyle name="Normal 10 5 2" xfId="432" xr:uid="{00000000-0005-0000-0000-000068010000}"/>
    <cellStyle name="Normal 10 6" xfId="268" xr:uid="{00000000-0005-0000-0000-000069010000}"/>
    <cellStyle name="Normal 10 6 2" xfId="433" xr:uid="{00000000-0005-0000-0000-00006A010000}"/>
    <cellStyle name="Normal 10 7" xfId="357" xr:uid="{00000000-0005-0000-0000-00006B010000}"/>
    <cellStyle name="Normal 10 7 2" xfId="434" xr:uid="{00000000-0005-0000-0000-00006C010000}"/>
    <cellStyle name="Normal 10 8" xfId="358" xr:uid="{00000000-0005-0000-0000-00006D010000}"/>
    <cellStyle name="Normal 10 9" xfId="359" xr:uid="{00000000-0005-0000-0000-00006E010000}"/>
    <cellStyle name="Normal 10_Data1" xfId="718" xr:uid="{00000000-0005-0000-0000-00006F010000}"/>
    <cellStyle name="Normal 11" xfId="90" xr:uid="{00000000-0005-0000-0000-000070010000}"/>
    <cellStyle name="Normal 11 2" xfId="91" xr:uid="{00000000-0005-0000-0000-000071010000}"/>
    <cellStyle name="Normal 11 3" xfId="92" xr:uid="{00000000-0005-0000-0000-000072010000}"/>
    <cellStyle name="Normal 11 3 2" xfId="435" xr:uid="{00000000-0005-0000-0000-000073010000}"/>
    <cellStyle name="Normal 11 4" xfId="93" xr:uid="{00000000-0005-0000-0000-000074010000}"/>
    <cellStyle name="Normal 11 4 2" xfId="436" xr:uid="{00000000-0005-0000-0000-000075010000}"/>
    <cellStyle name="Normal 11 5" xfId="360" xr:uid="{00000000-0005-0000-0000-000076010000}"/>
    <cellStyle name="Normal 11 5 2" xfId="437" xr:uid="{00000000-0005-0000-0000-000077010000}"/>
    <cellStyle name="Normal 11_Data1" xfId="719" xr:uid="{00000000-0005-0000-0000-000078010000}"/>
    <cellStyle name="Normal 12" xfId="94" xr:uid="{00000000-0005-0000-0000-000079010000}"/>
    <cellStyle name="Normal 12 2" xfId="95" xr:uid="{00000000-0005-0000-0000-00007A010000}"/>
    <cellStyle name="Normal 12 2 2" xfId="96" xr:uid="{00000000-0005-0000-0000-00007B010000}"/>
    <cellStyle name="Normal 12 2 2 2" xfId="438" xr:uid="{00000000-0005-0000-0000-00007C010000}"/>
    <cellStyle name="Normal 12 2 3" xfId="292" xr:uid="{00000000-0005-0000-0000-00007D010000}"/>
    <cellStyle name="Normal 12 2_LOOKUP DATA" xfId="302" xr:uid="{00000000-0005-0000-0000-00007E010000}"/>
    <cellStyle name="Normal 12 3" xfId="97" xr:uid="{00000000-0005-0000-0000-00007F010000}"/>
    <cellStyle name="Normal 12 3 2" xfId="439" xr:uid="{00000000-0005-0000-0000-000080010000}"/>
    <cellStyle name="Normal 12 4" xfId="98" xr:uid="{00000000-0005-0000-0000-000081010000}"/>
    <cellStyle name="Normal 12 4 2" xfId="440" xr:uid="{00000000-0005-0000-0000-000082010000}"/>
    <cellStyle name="Normal 12 5" xfId="252" xr:uid="{00000000-0005-0000-0000-000083010000}"/>
    <cellStyle name="Normal 12 5 2" xfId="441" xr:uid="{00000000-0005-0000-0000-000084010000}"/>
    <cellStyle name="Normal 12 6" xfId="269" xr:uid="{00000000-0005-0000-0000-000085010000}"/>
    <cellStyle name="Normal 12 6 2" xfId="442" xr:uid="{00000000-0005-0000-0000-000086010000}"/>
    <cellStyle name="Normal 12 7" xfId="361" xr:uid="{00000000-0005-0000-0000-000087010000}"/>
    <cellStyle name="Normal 12 8" xfId="362" xr:uid="{00000000-0005-0000-0000-000088010000}"/>
    <cellStyle name="Normal 12_Data1" xfId="720" xr:uid="{00000000-0005-0000-0000-000089010000}"/>
    <cellStyle name="Normal 13" xfId="99" xr:uid="{00000000-0005-0000-0000-00008A010000}"/>
    <cellStyle name="Normal 13 2" xfId="100" xr:uid="{00000000-0005-0000-0000-00008B010000}"/>
    <cellStyle name="Normal 13 2 2" xfId="443" xr:uid="{00000000-0005-0000-0000-00008C010000}"/>
    <cellStyle name="Normal 13 3" xfId="101" xr:uid="{00000000-0005-0000-0000-00008D010000}"/>
    <cellStyle name="Normal 13 3 2" xfId="444" xr:uid="{00000000-0005-0000-0000-00008E010000}"/>
    <cellStyle name="Normal 13 4" xfId="253" xr:uid="{00000000-0005-0000-0000-00008F010000}"/>
    <cellStyle name="Normal 13 4 2" xfId="445" xr:uid="{00000000-0005-0000-0000-000090010000}"/>
    <cellStyle name="Normal 13 5" xfId="270" xr:uid="{00000000-0005-0000-0000-000091010000}"/>
    <cellStyle name="Normal 13 5 2" xfId="446" xr:uid="{00000000-0005-0000-0000-000092010000}"/>
    <cellStyle name="Normal 13 6" xfId="363" xr:uid="{00000000-0005-0000-0000-000093010000}"/>
    <cellStyle name="Normal 13 7" xfId="364" xr:uid="{00000000-0005-0000-0000-000094010000}"/>
    <cellStyle name="Normal 13_LOOKUP DATA" xfId="303" xr:uid="{00000000-0005-0000-0000-000095010000}"/>
    <cellStyle name="Normal 14" xfId="102" xr:uid="{00000000-0005-0000-0000-000096010000}"/>
    <cellStyle name="Normal 14 2" xfId="103" xr:uid="{00000000-0005-0000-0000-000097010000}"/>
    <cellStyle name="Normal 14 2 2" xfId="447" xr:uid="{00000000-0005-0000-0000-000098010000}"/>
    <cellStyle name="Normal 14 3" xfId="104" xr:uid="{00000000-0005-0000-0000-000099010000}"/>
    <cellStyle name="Normal 14 3 2" xfId="448" xr:uid="{00000000-0005-0000-0000-00009A010000}"/>
    <cellStyle name="Normal 14 4" xfId="254" xr:uid="{00000000-0005-0000-0000-00009B010000}"/>
    <cellStyle name="Normal 14 4 2" xfId="449" xr:uid="{00000000-0005-0000-0000-00009C010000}"/>
    <cellStyle name="Normal 14 5" xfId="271" xr:uid="{00000000-0005-0000-0000-00009D010000}"/>
    <cellStyle name="Normal 14 5 2" xfId="450" xr:uid="{00000000-0005-0000-0000-00009E010000}"/>
    <cellStyle name="Normal 14 6" xfId="365" xr:uid="{00000000-0005-0000-0000-00009F010000}"/>
    <cellStyle name="Normal 14 7" xfId="366" xr:uid="{00000000-0005-0000-0000-0000A0010000}"/>
    <cellStyle name="Normal 14_LOOKUP DATA" xfId="304" xr:uid="{00000000-0005-0000-0000-0000A1010000}"/>
    <cellStyle name="Normal 15" xfId="105" xr:uid="{00000000-0005-0000-0000-0000A2010000}"/>
    <cellStyle name="Normal 15 2" xfId="293" xr:uid="{00000000-0005-0000-0000-0000A3010000}"/>
    <cellStyle name="Normal 15 3" xfId="367" xr:uid="{00000000-0005-0000-0000-0000A4010000}"/>
    <cellStyle name="Normal 15_Sheet9" xfId="232" xr:uid="{00000000-0005-0000-0000-0000A5010000}"/>
    <cellStyle name="Normal 16" xfId="106" xr:uid="{00000000-0005-0000-0000-0000A6010000}"/>
    <cellStyle name="Normal 17" xfId="107" xr:uid="{00000000-0005-0000-0000-0000A7010000}"/>
    <cellStyle name="Normal 18" xfId="108" xr:uid="{00000000-0005-0000-0000-0000A8010000}"/>
    <cellStyle name="Normal 19" xfId="109" xr:uid="{00000000-0005-0000-0000-0000A9010000}"/>
    <cellStyle name="Normal 2" xfId="110" xr:uid="{00000000-0005-0000-0000-0000AA010000}"/>
    <cellStyle name="Normal 2 2" xfId="111" xr:uid="{00000000-0005-0000-0000-0000AB010000}"/>
    <cellStyle name="Normal 2 20" xfId="772" xr:uid="{23568FCF-E106-4883-B236-4EADAD6B368B}"/>
    <cellStyle name="Normal 2 3" xfId="272" xr:uid="{00000000-0005-0000-0000-0000AC010000}"/>
    <cellStyle name="Normal 2_April" xfId="112" xr:uid="{00000000-0005-0000-0000-0000AD010000}"/>
    <cellStyle name="Normal 20" xfId="113" xr:uid="{00000000-0005-0000-0000-0000AE010000}"/>
    <cellStyle name="Normal 21" xfId="233" xr:uid="{00000000-0005-0000-0000-0000AF010000}"/>
    <cellStyle name="Normal 22" xfId="234" xr:uid="{00000000-0005-0000-0000-0000B0010000}"/>
    <cellStyle name="Normal 23" xfId="235" xr:uid="{00000000-0005-0000-0000-0000B1010000}"/>
    <cellStyle name="Normal 24" xfId="236" xr:uid="{00000000-0005-0000-0000-0000B2010000}"/>
    <cellStyle name="Normal 25" xfId="237" xr:uid="{00000000-0005-0000-0000-0000B3010000}"/>
    <cellStyle name="Normal 26" xfId="524" xr:uid="{00000000-0005-0000-0000-0000B4010000}"/>
    <cellStyle name="Normal 27" xfId="527" xr:uid="{00000000-0005-0000-0000-0000B5010000}"/>
    <cellStyle name="Normal 28" xfId="529" xr:uid="{00000000-0005-0000-0000-0000B6010000}"/>
    <cellStyle name="Normal 29" xfId="769" xr:uid="{584A5CB7-0FBD-46E5-9928-3AE41C3BDBEC}"/>
    <cellStyle name="Normal 3" xfId="114" xr:uid="{00000000-0005-0000-0000-0000B7010000}"/>
    <cellStyle name="Normal 3 10" xfId="115" xr:uid="{00000000-0005-0000-0000-0000B8010000}"/>
    <cellStyle name="Normal 3 10 2" xfId="116" xr:uid="{00000000-0005-0000-0000-0000B9010000}"/>
    <cellStyle name="Normal 3 10 2 2" xfId="451" xr:uid="{00000000-0005-0000-0000-0000BA010000}"/>
    <cellStyle name="Normal 3 10 3" xfId="294" xr:uid="{00000000-0005-0000-0000-0000BB010000}"/>
    <cellStyle name="Normal 3 10 4" xfId="368" xr:uid="{00000000-0005-0000-0000-0000BC010000}"/>
    <cellStyle name="Normal 3 10_LOOKUP DATA" xfId="305" xr:uid="{00000000-0005-0000-0000-0000BD010000}"/>
    <cellStyle name="Normal 3 11" xfId="117" xr:uid="{00000000-0005-0000-0000-0000BE010000}"/>
    <cellStyle name="Normal 3 11 2" xfId="273" xr:uid="{00000000-0005-0000-0000-0000BF010000}"/>
    <cellStyle name="Normal 3 11 3" xfId="369" xr:uid="{00000000-0005-0000-0000-0000C0010000}"/>
    <cellStyle name="Normal 3 11_LOOKUP DATA" xfId="306" xr:uid="{00000000-0005-0000-0000-0000C1010000}"/>
    <cellStyle name="Normal 3 12" xfId="230" xr:uid="{00000000-0005-0000-0000-0000C2010000}"/>
    <cellStyle name="Normal 3 13" xfId="231" xr:uid="{00000000-0005-0000-0000-0000C3010000}"/>
    <cellStyle name="Normal 3 14" xfId="307" xr:uid="{00000000-0005-0000-0000-0000C4010000}"/>
    <cellStyle name="Normal 3 15" xfId="308" xr:uid="{00000000-0005-0000-0000-0000C5010000}"/>
    <cellStyle name="Normal 3 16" xfId="410" xr:uid="{00000000-0005-0000-0000-0000C6010000}"/>
    <cellStyle name="Normal 3 2" xfId="118" xr:uid="{00000000-0005-0000-0000-0000C7010000}"/>
    <cellStyle name="Normal 3 2 10" xfId="119" xr:uid="{00000000-0005-0000-0000-0000C8010000}"/>
    <cellStyle name="Normal 3 2 11" xfId="120" xr:uid="{00000000-0005-0000-0000-0000C9010000}"/>
    <cellStyle name="Normal 3 2 12" xfId="238" xr:uid="{00000000-0005-0000-0000-0000CA010000}"/>
    <cellStyle name="Normal 3 2 13" xfId="370" xr:uid="{00000000-0005-0000-0000-0000CB010000}"/>
    <cellStyle name="Normal 3 2 2" xfId="121" xr:uid="{00000000-0005-0000-0000-0000CC010000}"/>
    <cellStyle name="Normal 3 2 2 2" xfId="122" xr:uid="{00000000-0005-0000-0000-0000CD010000}"/>
    <cellStyle name="Normal 3 2 2 2 2" xfId="452" xr:uid="{00000000-0005-0000-0000-0000CE010000}"/>
    <cellStyle name="Normal 3 2 2 3" xfId="123" xr:uid="{00000000-0005-0000-0000-0000CF010000}"/>
    <cellStyle name="Normal 3 2 2 4" xfId="124" xr:uid="{00000000-0005-0000-0000-0000D0010000}"/>
    <cellStyle name="Normal 3 2 2 4 2" xfId="453" xr:uid="{00000000-0005-0000-0000-0000D1010000}"/>
    <cellStyle name="Normal 3 2 2 5" xfId="274" xr:uid="{00000000-0005-0000-0000-0000D2010000}"/>
    <cellStyle name="Normal 3 2 2 5 2" xfId="454" xr:uid="{00000000-0005-0000-0000-0000D3010000}"/>
    <cellStyle name="Normal 3 2 2 6" xfId="371" xr:uid="{00000000-0005-0000-0000-0000D4010000}"/>
    <cellStyle name="Normal 3 2 2 6 2" xfId="455" xr:uid="{00000000-0005-0000-0000-0000D5010000}"/>
    <cellStyle name="Normal 3 2 2 7" xfId="372" xr:uid="{00000000-0005-0000-0000-0000D6010000}"/>
    <cellStyle name="Normal 3 2 2 8" xfId="373" xr:uid="{00000000-0005-0000-0000-0000D7010000}"/>
    <cellStyle name="Normal 3 2 2_LOOKUP DATA" xfId="125" xr:uid="{00000000-0005-0000-0000-0000D8010000}"/>
    <cellStyle name="Normal 3 2 3" xfId="126" xr:uid="{00000000-0005-0000-0000-0000D9010000}"/>
    <cellStyle name="Normal 3 2 3 2" xfId="127" xr:uid="{00000000-0005-0000-0000-0000DA010000}"/>
    <cellStyle name="Normal 3 2 3 2 2" xfId="456" xr:uid="{00000000-0005-0000-0000-0000DB010000}"/>
    <cellStyle name="Normal 3 2 3 3" xfId="128" xr:uid="{00000000-0005-0000-0000-0000DC010000}"/>
    <cellStyle name="Normal 3 2 3 3 2" xfId="457" xr:uid="{00000000-0005-0000-0000-0000DD010000}"/>
    <cellStyle name="Normal 3 2 3 4" xfId="255" xr:uid="{00000000-0005-0000-0000-0000DE010000}"/>
    <cellStyle name="Normal 3 2 3 4 2" xfId="458" xr:uid="{00000000-0005-0000-0000-0000DF010000}"/>
    <cellStyle name="Normal 3 2 3 5" xfId="275" xr:uid="{00000000-0005-0000-0000-0000E0010000}"/>
    <cellStyle name="Normal 3 2 3 5 2" xfId="459" xr:uid="{00000000-0005-0000-0000-0000E1010000}"/>
    <cellStyle name="Normal 3 2 3 6" xfId="374" xr:uid="{00000000-0005-0000-0000-0000E2010000}"/>
    <cellStyle name="Normal 3 2 3 7" xfId="375" xr:uid="{00000000-0005-0000-0000-0000E3010000}"/>
    <cellStyle name="Normal 3 2 3_LOOKUP DATA" xfId="309" xr:uid="{00000000-0005-0000-0000-0000E4010000}"/>
    <cellStyle name="Normal 3 2 4" xfId="129" xr:uid="{00000000-0005-0000-0000-0000E5010000}"/>
    <cellStyle name="Normal 3 2 4 2" xfId="130" xr:uid="{00000000-0005-0000-0000-0000E6010000}"/>
    <cellStyle name="Normal 3 2 4 2 2" xfId="460" xr:uid="{00000000-0005-0000-0000-0000E7010000}"/>
    <cellStyle name="Normal 3 2 4 3" xfId="256" xr:uid="{00000000-0005-0000-0000-0000E8010000}"/>
    <cellStyle name="Normal 3 2 4 3 2" xfId="461" xr:uid="{00000000-0005-0000-0000-0000E9010000}"/>
    <cellStyle name="Normal 3 2 4 4" xfId="276" xr:uid="{00000000-0005-0000-0000-0000EA010000}"/>
    <cellStyle name="Normal 3 2 4_LOOKUP DATA" xfId="310" xr:uid="{00000000-0005-0000-0000-0000EB010000}"/>
    <cellStyle name="Normal 3 2 5" xfId="131" xr:uid="{00000000-0005-0000-0000-0000EC010000}"/>
    <cellStyle name="Normal 3 2 5 2" xfId="462" xr:uid="{00000000-0005-0000-0000-0000ED010000}"/>
    <cellStyle name="Normal 3 2 5_Sheet9" xfId="239" xr:uid="{00000000-0005-0000-0000-0000EE010000}"/>
    <cellStyle name="Normal 3 2 6" xfId="132" xr:uid="{00000000-0005-0000-0000-0000EF010000}"/>
    <cellStyle name="Normal 3 2 6 2" xfId="463" xr:uid="{00000000-0005-0000-0000-0000F0010000}"/>
    <cellStyle name="Normal 3 2 6_Sheet9" xfId="240" xr:uid="{00000000-0005-0000-0000-0000F1010000}"/>
    <cellStyle name="Normal 3 2 7" xfId="133" xr:uid="{00000000-0005-0000-0000-0000F2010000}"/>
    <cellStyle name="Normal 3 2 7 2" xfId="464" xr:uid="{00000000-0005-0000-0000-0000F3010000}"/>
    <cellStyle name="Normal 3 2 7_Sheet9" xfId="241" xr:uid="{00000000-0005-0000-0000-0000F4010000}"/>
    <cellStyle name="Normal 3 2 8" xfId="134" xr:uid="{00000000-0005-0000-0000-0000F5010000}"/>
    <cellStyle name="Normal 3 2 8 2" xfId="465" xr:uid="{00000000-0005-0000-0000-0000F6010000}"/>
    <cellStyle name="Normal 3 2 8_Sheet9" xfId="327" xr:uid="{00000000-0005-0000-0000-0000F7010000}"/>
    <cellStyle name="Normal 3 2 9" xfId="135" xr:uid="{00000000-0005-0000-0000-0000F8010000}"/>
    <cellStyle name="Normal 3 2 9 2" xfId="466" xr:uid="{00000000-0005-0000-0000-0000F9010000}"/>
    <cellStyle name="Normal 3 2 9_Sheet9" xfId="326" xr:uid="{00000000-0005-0000-0000-0000FA010000}"/>
    <cellStyle name="Normal 3 2_LOOKUP DATA" xfId="136" xr:uid="{00000000-0005-0000-0000-0000FB010000}"/>
    <cellStyle name="Normal 3 3" xfId="137" xr:uid="{00000000-0005-0000-0000-0000FC010000}"/>
    <cellStyle name="Normal 3 3 2" xfId="138" xr:uid="{00000000-0005-0000-0000-0000FD010000}"/>
    <cellStyle name="Normal 3 3 3" xfId="139" xr:uid="{00000000-0005-0000-0000-0000FE010000}"/>
    <cellStyle name="Normal 3 3 4" xfId="376" xr:uid="{00000000-0005-0000-0000-0000FF010000}"/>
    <cellStyle name="Normal 3 3 5" xfId="377" xr:uid="{00000000-0005-0000-0000-000000020000}"/>
    <cellStyle name="Normal 3 3_LOOKUP DATA" xfId="140" xr:uid="{00000000-0005-0000-0000-000001020000}"/>
    <cellStyle name="Normal 3 4" xfId="141" xr:uid="{00000000-0005-0000-0000-000002020000}"/>
    <cellStyle name="Normal 3 4 2" xfId="242" xr:uid="{00000000-0005-0000-0000-000003020000}"/>
    <cellStyle name="Normal 3 5" xfId="142" xr:uid="{00000000-0005-0000-0000-000004020000}"/>
    <cellStyle name="Normal 3 5 2" xfId="143" xr:uid="{00000000-0005-0000-0000-000005020000}"/>
    <cellStyle name="Normal 3 5 2 2" xfId="144" xr:uid="{00000000-0005-0000-0000-000006020000}"/>
    <cellStyle name="Normal 3 5 2 2 2" xfId="467" xr:uid="{00000000-0005-0000-0000-000007020000}"/>
    <cellStyle name="Normal 3 5 2 3" xfId="257" xr:uid="{00000000-0005-0000-0000-000008020000}"/>
    <cellStyle name="Normal 3 5 2 3 2" xfId="468" xr:uid="{00000000-0005-0000-0000-000009020000}"/>
    <cellStyle name="Normal 3 5 2 4" xfId="277" xr:uid="{00000000-0005-0000-0000-00000A020000}"/>
    <cellStyle name="Normal 3 5 2_LOOKUP DATA" xfId="311" xr:uid="{00000000-0005-0000-0000-00000B020000}"/>
    <cellStyle name="Normal 3 5 3" xfId="145" xr:uid="{00000000-0005-0000-0000-00000C020000}"/>
    <cellStyle name="Normal 3 5 3 2" xfId="469" xr:uid="{00000000-0005-0000-0000-00000D020000}"/>
    <cellStyle name="Normal 3 5 4" xfId="146" xr:uid="{00000000-0005-0000-0000-00000E020000}"/>
    <cellStyle name="Normal 3 5 4 2" xfId="470" xr:uid="{00000000-0005-0000-0000-00000F020000}"/>
    <cellStyle name="Normal 3 5 5" xfId="147" xr:uid="{00000000-0005-0000-0000-000010020000}"/>
    <cellStyle name="Normal 3 5 5 2" xfId="471" xr:uid="{00000000-0005-0000-0000-000011020000}"/>
    <cellStyle name="Normal 3 5 6" xfId="278" xr:uid="{00000000-0005-0000-0000-000012020000}"/>
    <cellStyle name="Normal 3 5 6 2" xfId="472" xr:uid="{00000000-0005-0000-0000-000013020000}"/>
    <cellStyle name="Normal 3 5 7" xfId="378" xr:uid="{00000000-0005-0000-0000-000014020000}"/>
    <cellStyle name="Normal 3 5 7 2" xfId="473" xr:uid="{00000000-0005-0000-0000-000015020000}"/>
    <cellStyle name="Normal 3 5 8" xfId="379" xr:uid="{00000000-0005-0000-0000-000016020000}"/>
    <cellStyle name="Normal 3 5 9" xfId="380" xr:uid="{00000000-0005-0000-0000-000017020000}"/>
    <cellStyle name="Normal 3 5_LOOKUP DATA" xfId="148" xr:uid="{00000000-0005-0000-0000-000018020000}"/>
    <cellStyle name="Normal 3 6" xfId="149" xr:uid="{00000000-0005-0000-0000-000019020000}"/>
    <cellStyle name="Normal 3 6 2" xfId="150" xr:uid="{00000000-0005-0000-0000-00001A020000}"/>
    <cellStyle name="Normal 3 6 2 2" xfId="151" xr:uid="{00000000-0005-0000-0000-00001B020000}"/>
    <cellStyle name="Normal 3 6 2 2 2" xfId="474" xr:uid="{00000000-0005-0000-0000-00001C020000}"/>
    <cellStyle name="Normal 3 6 2 3" xfId="295" xr:uid="{00000000-0005-0000-0000-00001D020000}"/>
    <cellStyle name="Normal 3 6 2_LOOKUP DATA" xfId="312" xr:uid="{00000000-0005-0000-0000-00001E020000}"/>
    <cellStyle name="Normal 3 6 3" xfId="152" xr:uid="{00000000-0005-0000-0000-00001F020000}"/>
    <cellStyle name="Normal 3 6 3 2" xfId="475" xr:uid="{00000000-0005-0000-0000-000020020000}"/>
    <cellStyle name="Normal 3 6 4" xfId="153" xr:uid="{00000000-0005-0000-0000-000021020000}"/>
    <cellStyle name="Normal 3 6 4 2" xfId="476" xr:uid="{00000000-0005-0000-0000-000022020000}"/>
    <cellStyle name="Normal 3 6 5" xfId="154" xr:uid="{00000000-0005-0000-0000-000023020000}"/>
    <cellStyle name="Normal 3 6 5 2" xfId="477" xr:uid="{00000000-0005-0000-0000-000024020000}"/>
    <cellStyle name="Normal 3 6 6" xfId="279" xr:uid="{00000000-0005-0000-0000-000025020000}"/>
    <cellStyle name="Normal 3 6 6 2" xfId="478" xr:uid="{00000000-0005-0000-0000-000026020000}"/>
    <cellStyle name="Normal 3 6 7" xfId="381" xr:uid="{00000000-0005-0000-0000-000027020000}"/>
    <cellStyle name="Normal 3 6 7 2" xfId="479" xr:uid="{00000000-0005-0000-0000-000028020000}"/>
    <cellStyle name="Normal 3 6 8" xfId="382" xr:uid="{00000000-0005-0000-0000-000029020000}"/>
    <cellStyle name="Normal 3 6 9" xfId="383" xr:uid="{00000000-0005-0000-0000-00002A020000}"/>
    <cellStyle name="Normal 3 6_LOOKUP DATA" xfId="155" xr:uid="{00000000-0005-0000-0000-00002B020000}"/>
    <cellStyle name="Normal 3 7" xfId="156" xr:uid="{00000000-0005-0000-0000-00002C020000}"/>
    <cellStyle name="Normal 3 7 2" xfId="157" xr:uid="{00000000-0005-0000-0000-00002D020000}"/>
    <cellStyle name="Normal 3 7 2 2" xfId="480" xr:uid="{00000000-0005-0000-0000-00002E020000}"/>
    <cellStyle name="Normal 3 7 3" xfId="158" xr:uid="{00000000-0005-0000-0000-00002F020000}"/>
    <cellStyle name="Normal 3 7 4" xfId="159" xr:uid="{00000000-0005-0000-0000-000030020000}"/>
    <cellStyle name="Normal 3 7 4 2" xfId="481" xr:uid="{00000000-0005-0000-0000-000031020000}"/>
    <cellStyle name="Normal 3 7 4_Sheet9" xfId="280" xr:uid="{00000000-0005-0000-0000-000032020000}"/>
    <cellStyle name="Normal 3 7 5" xfId="296" xr:uid="{00000000-0005-0000-0000-000033020000}"/>
    <cellStyle name="Normal 3 7 6" xfId="384" xr:uid="{00000000-0005-0000-0000-000034020000}"/>
    <cellStyle name="Normal 3 7 7" xfId="385" xr:uid="{00000000-0005-0000-0000-000035020000}"/>
    <cellStyle name="Normal 3 7_LOOKUP DATA" xfId="160" xr:uid="{00000000-0005-0000-0000-000036020000}"/>
    <cellStyle name="Normal 3 8" xfId="161" xr:uid="{00000000-0005-0000-0000-000037020000}"/>
    <cellStyle name="Normal 3 8 2" xfId="162" xr:uid="{00000000-0005-0000-0000-000038020000}"/>
    <cellStyle name="Normal 3 8 3" xfId="281" xr:uid="{00000000-0005-0000-0000-000039020000}"/>
    <cellStyle name="Normal 3 8 3 2" xfId="482" xr:uid="{00000000-0005-0000-0000-00003A020000}"/>
    <cellStyle name="Normal 3 8 4" xfId="386" xr:uid="{00000000-0005-0000-0000-00003B020000}"/>
    <cellStyle name="Normal 3 8 5" xfId="387" xr:uid="{00000000-0005-0000-0000-00003C020000}"/>
    <cellStyle name="Normal 3 8_LOOKUP DATA" xfId="313" xr:uid="{00000000-0005-0000-0000-00003D020000}"/>
    <cellStyle name="Normal 3 9" xfId="163" xr:uid="{00000000-0005-0000-0000-00003E020000}"/>
    <cellStyle name="Normal 3 9 2" xfId="164" xr:uid="{00000000-0005-0000-0000-00003F020000}"/>
    <cellStyle name="Normal 3 9 3" xfId="282" xr:uid="{00000000-0005-0000-0000-000040020000}"/>
    <cellStyle name="Normal 3 9 3 2" xfId="483" xr:uid="{00000000-0005-0000-0000-000041020000}"/>
    <cellStyle name="Normal 3 9 3_Sheet9" xfId="297" xr:uid="{00000000-0005-0000-0000-000042020000}"/>
    <cellStyle name="Normal 3 9 4" xfId="388" xr:uid="{00000000-0005-0000-0000-000043020000}"/>
    <cellStyle name="Normal 3 9 5" xfId="389" xr:uid="{00000000-0005-0000-0000-000044020000}"/>
    <cellStyle name="Normal 3 9_LOOKUP DATA" xfId="314" xr:uid="{00000000-0005-0000-0000-000045020000}"/>
    <cellStyle name="Normal 3_Breakdown of year" xfId="165" xr:uid="{00000000-0005-0000-0000-000046020000}"/>
    <cellStyle name="Normal 4" xfId="166" xr:uid="{00000000-0005-0000-0000-000047020000}"/>
    <cellStyle name="Normal 4 10" xfId="298" xr:uid="{00000000-0005-0000-0000-000048020000}"/>
    <cellStyle name="Normal 4 2" xfId="167" xr:uid="{00000000-0005-0000-0000-000049020000}"/>
    <cellStyle name="Normal 4 2 2" xfId="168" xr:uid="{00000000-0005-0000-0000-00004A020000}"/>
    <cellStyle name="Normal 4 2 3" xfId="169" xr:uid="{00000000-0005-0000-0000-00004B020000}"/>
    <cellStyle name="Normal 4 2 4" xfId="390" xr:uid="{00000000-0005-0000-0000-00004C020000}"/>
    <cellStyle name="Normal 4 2 5" xfId="391" xr:uid="{00000000-0005-0000-0000-00004D020000}"/>
    <cellStyle name="Normal 4 2_Data1" xfId="722" xr:uid="{00000000-0005-0000-0000-00004E020000}"/>
    <cellStyle name="Normal 4 3" xfId="170" xr:uid="{00000000-0005-0000-0000-00004F020000}"/>
    <cellStyle name="Normal 4 3 2" xfId="171" xr:uid="{00000000-0005-0000-0000-000050020000}"/>
    <cellStyle name="Normal 4 3 3" xfId="409" xr:uid="{00000000-0005-0000-0000-000051020000}"/>
    <cellStyle name="Normal 4 3_LOOKUP DATA" xfId="172" xr:uid="{00000000-0005-0000-0000-000052020000}"/>
    <cellStyle name="Normal 4 4" xfId="173" xr:uid="{00000000-0005-0000-0000-000053020000}"/>
    <cellStyle name="Normal 4 5" xfId="174" xr:uid="{00000000-0005-0000-0000-000054020000}"/>
    <cellStyle name="Normal 4 6" xfId="175" xr:uid="{00000000-0005-0000-0000-000055020000}"/>
    <cellStyle name="Normal 4 7" xfId="176" xr:uid="{00000000-0005-0000-0000-000056020000}"/>
    <cellStyle name="Normal 4 8" xfId="177" xr:uid="{00000000-0005-0000-0000-000057020000}"/>
    <cellStyle name="Normal 4 9" xfId="299" xr:uid="{00000000-0005-0000-0000-000058020000}"/>
    <cellStyle name="Normal 4_Data1" xfId="721" xr:uid="{00000000-0005-0000-0000-000059020000}"/>
    <cellStyle name="Normal 5" xfId="178" xr:uid="{00000000-0005-0000-0000-00005A020000}"/>
    <cellStyle name="Normal 5 10" xfId="179" xr:uid="{00000000-0005-0000-0000-00005B020000}"/>
    <cellStyle name="Normal 5 11" xfId="180" xr:uid="{00000000-0005-0000-0000-00005C020000}"/>
    <cellStyle name="Normal 5 12" xfId="392" xr:uid="{00000000-0005-0000-0000-00005D020000}"/>
    <cellStyle name="Normal 5 2" xfId="181" xr:uid="{00000000-0005-0000-0000-00005E020000}"/>
    <cellStyle name="Normal 5 2 2" xfId="182" xr:uid="{00000000-0005-0000-0000-00005F020000}"/>
    <cellStyle name="Normal 5 2 3" xfId="183" xr:uid="{00000000-0005-0000-0000-000060020000}"/>
    <cellStyle name="Normal 5 2 4" xfId="393" xr:uid="{00000000-0005-0000-0000-000061020000}"/>
    <cellStyle name="Normal 5 2 5" xfId="394" xr:uid="{00000000-0005-0000-0000-000062020000}"/>
    <cellStyle name="Normal 5 2_Data1" xfId="723" xr:uid="{00000000-0005-0000-0000-000063020000}"/>
    <cellStyle name="Normal 5 3" xfId="184" xr:uid="{00000000-0005-0000-0000-000064020000}"/>
    <cellStyle name="Normal 5 3 2" xfId="185" xr:uid="{00000000-0005-0000-0000-000065020000}"/>
    <cellStyle name="Normal 5 3 2 2" xfId="484" xr:uid="{00000000-0005-0000-0000-000066020000}"/>
    <cellStyle name="Normal 5 3 3" xfId="186" xr:uid="{00000000-0005-0000-0000-000067020000}"/>
    <cellStyle name="Normal 5 3 3 2" xfId="485" xr:uid="{00000000-0005-0000-0000-000068020000}"/>
    <cellStyle name="Normal 5 3 4" xfId="283" xr:uid="{00000000-0005-0000-0000-000069020000}"/>
    <cellStyle name="Normal 5 3 4 2" xfId="486" xr:uid="{00000000-0005-0000-0000-00006A020000}"/>
    <cellStyle name="Normal 5 3 5" xfId="487" xr:uid="{00000000-0005-0000-0000-00006B020000}"/>
    <cellStyle name="Normal 5 3_LOOKUP DATA" xfId="187" xr:uid="{00000000-0005-0000-0000-00006C020000}"/>
    <cellStyle name="Normal 5 4" xfId="188" xr:uid="{00000000-0005-0000-0000-00006D020000}"/>
    <cellStyle name="Normal 5 4 2" xfId="488" xr:uid="{00000000-0005-0000-0000-00006E020000}"/>
    <cellStyle name="Normal 5 5" xfId="189" xr:uid="{00000000-0005-0000-0000-00006F020000}"/>
    <cellStyle name="Normal 5 5 2" xfId="489" xr:uid="{00000000-0005-0000-0000-000070020000}"/>
    <cellStyle name="Normal 5 6" xfId="190" xr:uid="{00000000-0005-0000-0000-000071020000}"/>
    <cellStyle name="Normal 5 6 2" xfId="490" xr:uid="{00000000-0005-0000-0000-000072020000}"/>
    <cellStyle name="Normal 5 7" xfId="191" xr:uid="{00000000-0005-0000-0000-000073020000}"/>
    <cellStyle name="Normal 5 7 2" xfId="491" xr:uid="{00000000-0005-0000-0000-000074020000}"/>
    <cellStyle name="Normal 5 8" xfId="192" xr:uid="{00000000-0005-0000-0000-000075020000}"/>
    <cellStyle name="Normal 5 8 2" xfId="492" xr:uid="{00000000-0005-0000-0000-000076020000}"/>
    <cellStyle name="Normal 5 9" xfId="193" xr:uid="{00000000-0005-0000-0000-000077020000}"/>
    <cellStyle name="Normal 5_Breakdown of year" xfId="194" xr:uid="{00000000-0005-0000-0000-000078020000}"/>
    <cellStyle name="Normal 6" xfId="195" xr:uid="{00000000-0005-0000-0000-000079020000}"/>
    <cellStyle name="Normal 6 10" xfId="300" xr:uid="{00000000-0005-0000-0000-00007A020000}"/>
    <cellStyle name="Normal 6 11" xfId="395" xr:uid="{00000000-0005-0000-0000-00007B020000}"/>
    <cellStyle name="Normal 6 2" xfId="196" xr:uid="{00000000-0005-0000-0000-00007C020000}"/>
    <cellStyle name="Normal 6 2 2" xfId="197" xr:uid="{00000000-0005-0000-0000-00007D020000}"/>
    <cellStyle name="Normal 6 2 2 2" xfId="493" xr:uid="{00000000-0005-0000-0000-00007E020000}"/>
    <cellStyle name="Normal 6 2 3" xfId="198" xr:uid="{00000000-0005-0000-0000-00007F020000}"/>
    <cellStyle name="Normal 6 2 3 2" xfId="494" xr:uid="{00000000-0005-0000-0000-000080020000}"/>
    <cellStyle name="Normal 6 2 4" xfId="284" xr:uid="{00000000-0005-0000-0000-000081020000}"/>
    <cellStyle name="Normal 6 2 4 2" xfId="495" xr:uid="{00000000-0005-0000-0000-000082020000}"/>
    <cellStyle name="Normal 6 2 5" xfId="496" xr:uid="{00000000-0005-0000-0000-000083020000}"/>
    <cellStyle name="Normal 6 2_LOOKUP DATA" xfId="199" xr:uid="{00000000-0005-0000-0000-000084020000}"/>
    <cellStyle name="Normal 6 3" xfId="200" xr:uid="{00000000-0005-0000-0000-000085020000}"/>
    <cellStyle name="Normal 6 3 2" xfId="497" xr:uid="{00000000-0005-0000-0000-000086020000}"/>
    <cellStyle name="Normal 6 4" xfId="201" xr:uid="{00000000-0005-0000-0000-000087020000}"/>
    <cellStyle name="Normal 6 4 2" xfId="498" xr:uid="{00000000-0005-0000-0000-000088020000}"/>
    <cellStyle name="Normal 6 5" xfId="202" xr:uid="{00000000-0005-0000-0000-000089020000}"/>
    <cellStyle name="Normal 6 5 2" xfId="499" xr:uid="{00000000-0005-0000-0000-00008A020000}"/>
    <cellStyle name="Normal 6 6" xfId="203" xr:uid="{00000000-0005-0000-0000-00008B020000}"/>
    <cellStyle name="Normal 6 6 2" xfId="500" xr:uid="{00000000-0005-0000-0000-00008C020000}"/>
    <cellStyle name="Normal 6 7" xfId="204" xr:uid="{00000000-0005-0000-0000-00008D020000}"/>
    <cellStyle name="Normal 6 7 2" xfId="501" xr:uid="{00000000-0005-0000-0000-00008E020000}"/>
    <cellStyle name="Normal 6 8" xfId="205" xr:uid="{00000000-0005-0000-0000-00008F020000}"/>
    <cellStyle name="Normal 6 9" xfId="206" xr:uid="{00000000-0005-0000-0000-000090020000}"/>
    <cellStyle name="Normal 6_LOOKUP DATA" xfId="207" xr:uid="{00000000-0005-0000-0000-000091020000}"/>
    <cellStyle name="Normal 7" xfId="208" xr:uid="{00000000-0005-0000-0000-000092020000}"/>
    <cellStyle name="Normal 7 10" xfId="396" xr:uid="{00000000-0005-0000-0000-000093020000}"/>
    <cellStyle name="Normal 7 2" xfId="209" xr:uid="{00000000-0005-0000-0000-000094020000}"/>
    <cellStyle name="Normal 7 2 2" xfId="210" xr:uid="{00000000-0005-0000-0000-000095020000}"/>
    <cellStyle name="Normal 7 2 2 2" xfId="502" xr:uid="{00000000-0005-0000-0000-000096020000}"/>
    <cellStyle name="Normal 7 2 3" xfId="258" xr:uid="{00000000-0005-0000-0000-000097020000}"/>
    <cellStyle name="Normal 7 2 3 2" xfId="503" xr:uid="{00000000-0005-0000-0000-000098020000}"/>
    <cellStyle name="Normal 7 2 4" xfId="285" xr:uid="{00000000-0005-0000-0000-000099020000}"/>
    <cellStyle name="Normal 7 2_LOOKUP DATA" xfId="315" xr:uid="{00000000-0005-0000-0000-00009A020000}"/>
    <cellStyle name="Normal 7 3" xfId="211" xr:uid="{00000000-0005-0000-0000-00009B020000}"/>
    <cellStyle name="Normal 7 3 2" xfId="504" xr:uid="{00000000-0005-0000-0000-00009C020000}"/>
    <cellStyle name="Normal 7 4" xfId="212" xr:uid="{00000000-0005-0000-0000-00009D020000}"/>
    <cellStyle name="Normal 7 4 2" xfId="505" xr:uid="{00000000-0005-0000-0000-00009E020000}"/>
    <cellStyle name="Normal 7 5" xfId="213" xr:uid="{00000000-0005-0000-0000-00009F020000}"/>
    <cellStyle name="Normal 7 5 2" xfId="506" xr:uid="{00000000-0005-0000-0000-0000A0020000}"/>
    <cellStyle name="Normal 7 6" xfId="214" xr:uid="{00000000-0005-0000-0000-0000A1020000}"/>
    <cellStyle name="Normal 7 6 2" xfId="507" xr:uid="{00000000-0005-0000-0000-0000A2020000}"/>
    <cellStyle name="Normal 7 7" xfId="286" xr:uid="{00000000-0005-0000-0000-0000A3020000}"/>
    <cellStyle name="Normal 7 7 2" xfId="508" xr:uid="{00000000-0005-0000-0000-0000A4020000}"/>
    <cellStyle name="Normal 7 8" xfId="397" xr:uid="{00000000-0005-0000-0000-0000A5020000}"/>
    <cellStyle name="Normal 7 9" xfId="398" xr:uid="{00000000-0005-0000-0000-0000A6020000}"/>
    <cellStyle name="Normal 7_LOOKUP DATA" xfId="215" xr:uid="{00000000-0005-0000-0000-0000A7020000}"/>
    <cellStyle name="Normal 8" xfId="216" xr:uid="{00000000-0005-0000-0000-0000A8020000}"/>
    <cellStyle name="Normal 8 2" xfId="217" xr:uid="{00000000-0005-0000-0000-0000A9020000}"/>
    <cellStyle name="Normal 8 2 2" xfId="218" xr:uid="{00000000-0005-0000-0000-0000AA020000}"/>
    <cellStyle name="Normal 8 2 2 2" xfId="509" xr:uid="{00000000-0005-0000-0000-0000AB020000}"/>
    <cellStyle name="Normal 8 2 3" xfId="259" xr:uid="{00000000-0005-0000-0000-0000AC020000}"/>
    <cellStyle name="Normal 8 2 3 2" xfId="510" xr:uid="{00000000-0005-0000-0000-0000AD020000}"/>
    <cellStyle name="Normal 8 2 4" xfId="287" xr:uid="{00000000-0005-0000-0000-0000AE020000}"/>
    <cellStyle name="Normal 8 2_LOOKUP DATA" xfId="316" xr:uid="{00000000-0005-0000-0000-0000AF020000}"/>
    <cellStyle name="Normal 8 3" xfId="219" xr:uid="{00000000-0005-0000-0000-0000B0020000}"/>
    <cellStyle name="Normal 8 3 2" xfId="511" xr:uid="{00000000-0005-0000-0000-0000B1020000}"/>
    <cellStyle name="Normal 8 4" xfId="220" xr:uid="{00000000-0005-0000-0000-0000B2020000}"/>
    <cellStyle name="Normal 8 4 2" xfId="512" xr:uid="{00000000-0005-0000-0000-0000B3020000}"/>
    <cellStyle name="Normal 8 5" xfId="221" xr:uid="{00000000-0005-0000-0000-0000B4020000}"/>
    <cellStyle name="Normal 8 5 2" xfId="513" xr:uid="{00000000-0005-0000-0000-0000B5020000}"/>
    <cellStyle name="Normal 8 6" xfId="288" xr:uid="{00000000-0005-0000-0000-0000B6020000}"/>
    <cellStyle name="Normal 8 6 2" xfId="514" xr:uid="{00000000-0005-0000-0000-0000B7020000}"/>
    <cellStyle name="Normal 8 7" xfId="399" xr:uid="{00000000-0005-0000-0000-0000B8020000}"/>
    <cellStyle name="Normal 8 7 2" xfId="515" xr:uid="{00000000-0005-0000-0000-0000B9020000}"/>
    <cellStyle name="Normal 8 8" xfId="400" xr:uid="{00000000-0005-0000-0000-0000BA020000}"/>
    <cellStyle name="Normal 8 9" xfId="401" xr:uid="{00000000-0005-0000-0000-0000BB020000}"/>
    <cellStyle name="Normal 8_LOOKUP DATA" xfId="222" xr:uid="{00000000-0005-0000-0000-0000BC020000}"/>
    <cellStyle name="Normal 9" xfId="223" xr:uid="{00000000-0005-0000-0000-0000BD020000}"/>
    <cellStyle name="Normal 9 2" xfId="224" xr:uid="{00000000-0005-0000-0000-0000BE020000}"/>
    <cellStyle name="Normal 9 2 2" xfId="225" xr:uid="{00000000-0005-0000-0000-0000BF020000}"/>
    <cellStyle name="Normal 9 2 2 2" xfId="516" xr:uid="{00000000-0005-0000-0000-0000C0020000}"/>
    <cellStyle name="Normal 9 2 3" xfId="260" xr:uid="{00000000-0005-0000-0000-0000C1020000}"/>
    <cellStyle name="Normal 9 2 3 2" xfId="517" xr:uid="{00000000-0005-0000-0000-0000C2020000}"/>
    <cellStyle name="Normal 9 2 4" xfId="289" xr:uid="{00000000-0005-0000-0000-0000C3020000}"/>
    <cellStyle name="Normal 9 2_LOOKUP DATA" xfId="317" xr:uid="{00000000-0005-0000-0000-0000C4020000}"/>
    <cellStyle name="Normal 9 3" xfId="226" xr:uid="{00000000-0005-0000-0000-0000C5020000}"/>
    <cellStyle name="Normal 9 3 2" xfId="518" xr:uid="{00000000-0005-0000-0000-0000C6020000}"/>
    <cellStyle name="Normal 9 4" xfId="227" xr:uid="{00000000-0005-0000-0000-0000C7020000}"/>
    <cellStyle name="Normal 9 4 2" xfId="519" xr:uid="{00000000-0005-0000-0000-0000C8020000}"/>
    <cellStyle name="Normal 9 5" xfId="228" xr:uid="{00000000-0005-0000-0000-0000C9020000}"/>
    <cellStyle name="Normal 9 5 2" xfId="520" xr:uid="{00000000-0005-0000-0000-0000CA020000}"/>
    <cellStyle name="Normal 9 6" xfId="290" xr:uid="{00000000-0005-0000-0000-0000CB020000}"/>
    <cellStyle name="Normal 9 6 2" xfId="521" xr:uid="{00000000-0005-0000-0000-0000CC020000}"/>
    <cellStyle name="Normal 9 7" xfId="402" xr:uid="{00000000-0005-0000-0000-0000CD020000}"/>
    <cellStyle name="Normal 9 7 2" xfId="522" xr:uid="{00000000-0005-0000-0000-0000CE020000}"/>
    <cellStyle name="Normal 9 8" xfId="403" xr:uid="{00000000-0005-0000-0000-0000CF020000}"/>
    <cellStyle name="Normal 9 9" xfId="404" xr:uid="{00000000-0005-0000-0000-0000D0020000}"/>
    <cellStyle name="Normal 9_LOOKUP DATA" xfId="229" xr:uid="{00000000-0005-0000-0000-0000D1020000}"/>
    <cellStyle name="Normal_2000 Special Values_File" xfId="3" xr:uid="{00000000-0005-0000-0000-0000D2020000}"/>
    <cellStyle name="Normal_Data1" xfId="2" xr:uid="{00000000-0005-0000-0000-0000D3020000}"/>
    <cellStyle name="Note 10" xfId="724" xr:uid="{00000000-0005-0000-0000-0000D4020000}"/>
    <cellStyle name="Note 11" xfId="725" xr:uid="{00000000-0005-0000-0000-0000D5020000}"/>
    <cellStyle name="Note 11 2" xfId="726" xr:uid="{00000000-0005-0000-0000-0000D6020000}"/>
    <cellStyle name="Note 12" xfId="727" xr:uid="{00000000-0005-0000-0000-0000D7020000}"/>
    <cellStyle name="Note 2" xfId="728" xr:uid="{00000000-0005-0000-0000-0000D8020000}"/>
    <cellStyle name="Note 2 2" xfId="729" xr:uid="{00000000-0005-0000-0000-0000D9020000}"/>
    <cellStyle name="Note 3" xfId="730" xr:uid="{00000000-0005-0000-0000-0000DA020000}"/>
    <cellStyle name="Note 4" xfId="731" xr:uid="{00000000-0005-0000-0000-0000DB020000}"/>
    <cellStyle name="Note 5" xfId="732" xr:uid="{00000000-0005-0000-0000-0000DC020000}"/>
    <cellStyle name="Note 6" xfId="733" xr:uid="{00000000-0005-0000-0000-0000DD020000}"/>
    <cellStyle name="Note 7" xfId="734" xr:uid="{00000000-0005-0000-0000-0000DE020000}"/>
    <cellStyle name="Note 8" xfId="735" xr:uid="{00000000-0005-0000-0000-0000DF020000}"/>
    <cellStyle name="Note 9" xfId="736" xr:uid="{00000000-0005-0000-0000-0000E0020000}"/>
    <cellStyle name="Number" xfId="737" xr:uid="{00000000-0005-0000-0000-0000E1020000}"/>
    <cellStyle name="Output 2" xfId="738" xr:uid="{00000000-0005-0000-0000-0000E2020000}"/>
    <cellStyle name="Output 3" xfId="739" xr:uid="{00000000-0005-0000-0000-0000E3020000}"/>
    <cellStyle name="Percent" xfId="767" builtinId="5"/>
    <cellStyle name="Percent 2" xfId="740" xr:uid="{00000000-0005-0000-0000-0000E4020000}"/>
    <cellStyle name="Percent 2 2" xfId="741" xr:uid="{00000000-0005-0000-0000-0000E5020000}"/>
    <cellStyle name="Percent 3" xfId="742" xr:uid="{00000000-0005-0000-0000-0000E6020000}"/>
    <cellStyle name="Percent 3 2" xfId="743" xr:uid="{00000000-0005-0000-0000-0000E7020000}"/>
    <cellStyle name="Percent 4" xfId="744" xr:uid="{00000000-0005-0000-0000-0000E8020000}"/>
    <cellStyle name="Percent 5" xfId="745" xr:uid="{00000000-0005-0000-0000-0000E9020000}"/>
    <cellStyle name="Percent 6" xfId="746" xr:uid="{00000000-0005-0000-0000-0000EA020000}"/>
    <cellStyle name="provisional PN158/97" xfId="747" xr:uid="{00000000-0005-0000-0000-0000EB020000}"/>
    <cellStyle name="sub" xfId="748" xr:uid="{00000000-0005-0000-0000-0000EC020000}"/>
    <cellStyle name="sub 2" xfId="749" xr:uid="{00000000-0005-0000-0000-0000ED020000}"/>
    <cellStyle name="table imported" xfId="750" xr:uid="{00000000-0005-0000-0000-0000EE020000}"/>
    <cellStyle name="table imported 2" xfId="751" xr:uid="{00000000-0005-0000-0000-0000EF020000}"/>
    <cellStyle name="table imported 3" xfId="752" xr:uid="{00000000-0005-0000-0000-0000F0020000}"/>
    <cellStyle name="table sum" xfId="753" xr:uid="{00000000-0005-0000-0000-0000F1020000}"/>
    <cellStyle name="table sum 2" xfId="754" xr:uid="{00000000-0005-0000-0000-0000F2020000}"/>
    <cellStyle name="table sum 3" xfId="755" xr:uid="{00000000-0005-0000-0000-0000F3020000}"/>
    <cellStyle name="table values" xfId="756" xr:uid="{00000000-0005-0000-0000-0000F4020000}"/>
    <cellStyle name="table values 2" xfId="757" xr:uid="{00000000-0005-0000-0000-0000F5020000}"/>
    <cellStyle name="table values 3" xfId="758" xr:uid="{00000000-0005-0000-0000-0000F6020000}"/>
    <cellStyle name="Title 2" xfId="759" xr:uid="{00000000-0005-0000-0000-0000F7020000}"/>
    <cellStyle name="Title 3" xfId="760" xr:uid="{00000000-0005-0000-0000-0000F8020000}"/>
    <cellStyle name="Total 2" xfId="761" xr:uid="{00000000-0005-0000-0000-0000F9020000}"/>
    <cellStyle name="Total 3" xfId="762" xr:uid="{00000000-0005-0000-0000-0000FA020000}"/>
    <cellStyle name="u5shares" xfId="763" xr:uid="{00000000-0005-0000-0000-0000FB020000}"/>
    <cellStyle name="Variable assumptions" xfId="764" xr:uid="{00000000-0005-0000-0000-0000FC020000}"/>
    <cellStyle name="Warning Text 2" xfId="765" xr:uid="{00000000-0005-0000-0000-0000FD020000}"/>
    <cellStyle name="Warning Text 3" xfId="766" xr:uid="{00000000-0005-0000-0000-0000FE020000}"/>
  </cellStyles>
  <dxfs count="1">
    <dxf>
      <font>
        <color auto="1"/>
      </font>
      <fill>
        <patternFill>
          <bgColor theme="9" tint="0.39994506668294322"/>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12</xdr:row>
      <xdr:rowOff>0</xdr:rowOff>
    </xdr:from>
    <xdr:to>
      <xdr:col>15</xdr:col>
      <xdr:colOff>682906</xdr:colOff>
      <xdr:row>39</xdr:row>
      <xdr:rowOff>149484</xdr:rowOff>
    </xdr:to>
    <xdr:pic>
      <xdr:nvPicPr>
        <xdr:cNvPr id="2" name="Picture 1">
          <a:extLst>
            <a:ext uri="{FF2B5EF4-FFF2-40B4-BE49-F238E27FC236}">
              <a16:creationId xmlns:a16="http://schemas.microsoft.com/office/drawing/2014/main" id="{EF68E437-B029-FBCE-F4CC-3C8C60A2392B}"/>
            </a:ext>
          </a:extLst>
        </xdr:cNvPr>
        <xdr:cNvPicPr>
          <a:picLocks noChangeAspect="1"/>
        </xdr:cNvPicPr>
      </xdr:nvPicPr>
      <xdr:blipFill>
        <a:blip xmlns:r="http://schemas.openxmlformats.org/officeDocument/2006/relationships" r:embed="rId1"/>
        <a:stretch>
          <a:fillRect/>
        </a:stretch>
      </xdr:blipFill>
      <xdr:spPr>
        <a:xfrm>
          <a:off x="9496425" y="2562225"/>
          <a:ext cx="5473981" cy="5035809"/>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11</xdr:col>
      <xdr:colOff>66675</xdr:colOff>
      <xdr:row>8</xdr:row>
      <xdr:rowOff>0</xdr:rowOff>
    </xdr:from>
    <xdr:to>
      <xdr:col>11</xdr:col>
      <xdr:colOff>457200</xdr:colOff>
      <xdr:row>11</xdr:row>
      <xdr:rowOff>133350</xdr:rowOff>
    </xdr:to>
    <xdr:cxnSp macro="">
      <xdr:nvCxnSpPr>
        <xdr:cNvPr id="4" name="Straight Arrow Connector 3">
          <a:extLst>
            <a:ext uri="{FF2B5EF4-FFF2-40B4-BE49-F238E27FC236}">
              <a16:creationId xmlns:a16="http://schemas.microsoft.com/office/drawing/2014/main" id="{17ACEADC-5EF1-9FEB-622E-FBC6454C4EE2}"/>
            </a:ext>
          </a:extLst>
        </xdr:cNvPr>
        <xdr:cNvCxnSpPr/>
      </xdr:nvCxnSpPr>
      <xdr:spPr>
        <a:xfrm>
          <a:off x="11496675" y="1390650"/>
          <a:ext cx="390525" cy="11239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hants.sharepoint.com/sites/ChildrensOperationalFinance-EducationFundingTeam-confidential/Shared%20Documents/Education%20Funding%20Team%20-%20confidential/2026-27%20-%20Sch%20Fund%20-%20Budget%20Shares%20-%20Special%20Schools%20WORKING.xlsx" TargetMode="External"/><Relationship Id="rId1" Type="http://schemas.openxmlformats.org/officeDocument/2006/relationships/externalLinkPath" Target="/sites/ChildrensOperationalFinance-EducationFundingTeam-confidential/Shared%20Documents/Education%20Funding%20Team%20-%20confidential/2026-27%20-%20Sch%20Fund%20-%20Budget%20Shares%20-%20Special%20Schools%20WORKING.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hants.sharepoint.com/sites/Finance/EFS/Shared%20Documents/1000%20School%20Funding/2025-2026%20EFS%20School%20Fund%20Grant%20Working%20Paper%20CSBG.xlsx" TargetMode="External"/><Relationship Id="rId1" Type="http://schemas.openxmlformats.org/officeDocument/2006/relationships/externalLinkPath" Target="/sites/Finance/EFS/Shared%20Documents/1000%20School%20Funding/2025-2026%20EFS%20School%20Fund%20Grant%20Working%20Paper%20CSB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int Macro"/>
      <sheetName val="Special School"/>
      <sheetName val="Legacy Funding Calculator"/>
      <sheetName val="Auto MFG Calculator"/>
      <sheetName val="Manual MFG Calculator"/>
      <sheetName val="Data"/>
      <sheetName val="Budget Share"/>
      <sheetName val="APN"/>
      <sheetName val="Values"/>
      <sheetName val="MFG"/>
      <sheetName val="Autumn term 2025"/>
      <sheetName val="2025-26 Budget Share"/>
      <sheetName val="Legacy Funding"/>
    </sheetNames>
    <sheetDataSet>
      <sheetData sheetId="0"/>
      <sheetData sheetId="1">
        <row r="1">
          <cell r="J1">
            <v>1</v>
          </cell>
        </row>
      </sheetData>
      <sheetData sheetId="2"/>
      <sheetData sheetId="3"/>
      <sheetData sheetId="4"/>
      <sheetData sheetId="5"/>
      <sheetData sheetId="6"/>
      <sheetData sheetId="7"/>
      <sheetData sheetId="8">
        <row r="2">
          <cell r="C2">
            <v>10000</v>
          </cell>
          <cell r="D2">
            <v>10000</v>
          </cell>
        </row>
        <row r="4">
          <cell r="C4">
            <v>0</v>
          </cell>
        </row>
        <row r="5">
          <cell r="C5">
            <v>0</v>
          </cell>
        </row>
        <row r="6">
          <cell r="C6">
            <v>22000</v>
          </cell>
        </row>
        <row r="7">
          <cell r="C7">
            <v>22000</v>
          </cell>
        </row>
        <row r="8">
          <cell r="C8">
            <v>58.57</v>
          </cell>
        </row>
        <row r="9">
          <cell r="C9">
            <v>0</v>
          </cell>
          <cell r="D9">
            <v>0</v>
          </cell>
        </row>
        <row r="10">
          <cell r="C10">
            <v>92199</v>
          </cell>
          <cell r="D10">
            <v>87370</v>
          </cell>
        </row>
        <row r="11">
          <cell r="C11">
            <v>0</v>
          </cell>
        </row>
        <row r="12">
          <cell r="C12">
            <v>0</v>
          </cell>
        </row>
        <row r="17">
          <cell r="C17">
            <v>3000</v>
          </cell>
          <cell r="D17">
            <v>2733</v>
          </cell>
        </row>
        <row r="18">
          <cell r="C18">
            <v>6184</v>
          </cell>
          <cell r="D18">
            <v>5851</v>
          </cell>
        </row>
        <row r="19">
          <cell r="C19">
            <v>12020</v>
          </cell>
          <cell r="D19">
            <v>11567</v>
          </cell>
          <cell r="I19">
            <v>2.1000000000000001E-2</v>
          </cell>
        </row>
        <row r="20">
          <cell r="C20">
            <v>16264</v>
          </cell>
          <cell r="D20">
            <v>15724</v>
          </cell>
        </row>
        <row r="21">
          <cell r="C21">
            <v>24224</v>
          </cell>
          <cell r="D21">
            <v>23520</v>
          </cell>
        </row>
        <row r="22">
          <cell r="C22">
            <v>28468</v>
          </cell>
          <cell r="D22">
            <v>27677</v>
          </cell>
        </row>
        <row r="23">
          <cell r="C23">
            <v>44386</v>
          </cell>
          <cell r="D23">
            <v>43267</v>
          </cell>
        </row>
      </sheetData>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LA-Pay Award Oct"/>
      <sheetName val="Pay Award-SS &amp; AP Places"/>
      <sheetName val="Pay Award-ISS_Places"/>
      <sheetName val="Journal &amp; Non-PO re Sep25 pay"/>
      <sheetName val="Pay Award-NMSS"/>
      <sheetName val="LA-_NICs_Increase Sept"/>
      <sheetName val="NIC-SS &amp; AP Places"/>
      <sheetName val="NIC-NMSS"/>
      <sheetName val="NIC-ISS_Places"/>
      <sheetName val="NIC-ILP_SPI_Places"/>
      <sheetName val="Journal &amp; Non-PO re NIC Sept25"/>
      <sheetName val="Hospital Education"/>
      <sheetName val="LA Summary"/>
      <sheetName val="LA-2024_Pay_&amp;_Pensions_Increase"/>
      <sheetName val="SS Places"/>
      <sheetName val="ISS Places"/>
      <sheetName val="CETs 24-25"/>
      <sheetName val="edubasealldata20240813"/>
      <sheetName val="May 25 Journal Non-PO"/>
      <sheetName val="May 25 payment"/>
    </sheetNames>
    <sheetDataSet>
      <sheetData sheetId="0"/>
      <sheetData sheetId="1"/>
      <sheetData sheetId="2">
        <row r="1">
          <cell r="I1">
            <v>346.52100959100005</v>
          </cell>
        </row>
        <row r="2">
          <cell r="C2"/>
          <cell r="I2">
            <v>339</v>
          </cell>
        </row>
        <row r="3">
          <cell r="C3" t="str">
            <v>LAEstab</v>
          </cell>
          <cell r="I3" t="str">
            <v>Funding as received by DfE</v>
          </cell>
        </row>
        <row r="4">
          <cell r="C4">
            <v>8501103</v>
          </cell>
          <cell r="I4">
            <v>21484.3</v>
          </cell>
        </row>
        <row r="5">
          <cell r="C5">
            <v>8501104</v>
          </cell>
          <cell r="I5">
            <v>9702.59</v>
          </cell>
        </row>
        <row r="6">
          <cell r="C6">
            <v>8501105</v>
          </cell>
          <cell r="I6">
            <v>31533.41</v>
          </cell>
        </row>
        <row r="7">
          <cell r="C7">
            <v>8501107</v>
          </cell>
          <cell r="I7">
            <v>39503.4</v>
          </cell>
        </row>
        <row r="8">
          <cell r="C8">
            <v>8501109</v>
          </cell>
          <cell r="I8">
            <v>14553.88</v>
          </cell>
        </row>
        <row r="9">
          <cell r="C9">
            <v>8501115</v>
          </cell>
          <cell r="I9">
            <v>19058.66</v>
          </cell>
        </row>
        <row r="10">
          <cell r="C10">
            <v>8501118</v>
          </cell>
          <cell r="I10">
            <v>36384.71</v>
          </cell>
        </row>
        <row r="11">
          <cell r="C11">
            <v>8505950</v>
          </cell>
          <cell r="I11">
            <v>77620.710000000006</v>
          </cell>
        </row>
        <row r="12">
          <cell r="C12">
            <v>8507000</v>
          </cell>
          <cell r="I12">
            <v>61057</v>
          </cell>
        </row>
        <row r="13">
          <cell r="C13">
            <v>8507001</v>
          </cell>
          <cell r="I13">
            <v>27721.68</v>
          </cell>
        </row>
        <row r="14">
          <cell r="C14">
            <v>8507005</v>
          </cell>
          <cell r="I14">
            <v>44354.69</v>
          </cell>
        </row>
        <row r="15">
          <cell r="C15">
            <v>8507006</v>
          </cell>
          <cell r="I15">
            <v>27721.68</v>
          </cell>
        </row>
        <row r="16">
          <cell r="C16">
            <v>8507009</v>
          </cell>
          <cell r="I16">
            <v>51631.63</v>
          </cell>
        </row>
        <row r="17">
          <cell r="C17">
            <v>8507014</v>
          </cell>
          <cell r="I17">
            <v>33612.54</v>
          </cell>
        </row>
        <row r="18">
          <cell r="C18">
            <v>8507015</v>
          </cell>
          <cell r="I18">
            <v>36384.71</v>
          </cell>
        </row>
        <row r="19">
          <cell r="C19">
            <v>8507016</v>
          </cell>
          <cell r="I19">
            <v>38117.31</v>
          </cell>
        </row>
        <row r="20">
          <cell r="C20">
            <v>8507018</v>
          </cell>
          <cell r="I20">
            <v>51978.15</v>
          </cell>
        </row>
        <row r="21">
          <cell r="C21">
            <v>8507020</v>
          </cell>
          <cell r="I21">
            <v>30701.759999999998</v>
          </cell>
        </row>
        <row r="22">
          <cell r="C22">
            <v>8507023</v>
          </cell>
          <cell r="I22">
            <v>32642.28</v>
          </cell>
        </row>
        <row r="23">
          <cell r="C23">
            <v>8507026</v>
          </cell>
          <cell r="I23">
            <v>32988.800000000003</v>
          </cell>
        </row>
        <row r="24">
          <cell r="C24">
            <v>8507032</v>
          </cell>
          <cell r="I24">
            <v>64106.39</v>
          </cell>
        </row>
        <row r="25">
          <cell r="C25">
            <v>8507033</v>
          </cell>
          <cell r="I25">
            <v>39849.919999999998</v>
          </cell>
        </row>
        <row r="26">
          <cell r="C26">
            <v>8507041</v>
          </cell>
          <cell r="I26">
            <v>48512.94</v>
          </cell>
        </row>
        <row r="27">
          <cell r="C27">
            <v>8507043</v>
          </cell>
          <cell r="I27">
            <v>81432.44</v>
          </cell>
        </row>
        <row r="28">
          <cell r="C28">
            <v>8507051</v>
          </cell>
          <cell r="I28">
            <v>25642.55</v>
          </cell>
        </row>
        <row r="29">
          <cell r="C29">
            <v>8507053</v>
          </cell>
          <cell r="I29">
            <v>15524.14</v>
          </cell>
        </row>
        <row r="30">
          <cell r="C30">
            <v>8507067</v>
          </cell>
          <cell r="I30">
            <v>19058.66</v>
          </cell>
        </row>
        <row r="31">
          <cell r="C31">
            <v>8507070</v>
          </cell>
          <cell r="I31">
            <v>53017.71</v>
          </cell>
        </row>
        <row r="32">
          <cell r="C32">
            <v>8507072</v>
          </cell>
          <cell r="I32">
            <v>37424.269999999997</v>
          </cell>
        </row>
        <row r="33">
          <cell r="C33">
            <v>8507073</v>
          </cell>
          <cell r="I33">
            <v>117817.14</v>
          </cell>
        </row>
        <row r="34">
          <cell r="C34">
            <v>8507075</v>
          </cell>
          <cell r="I34">
            <v>38810.35</v>
          </cell>
        </row>
        <row r="35">
          <cell r="C35">
            <v>8507076</v>
          </cell>
          <cell r="I35">
            <v>65838.990000000005</v>
          </cell>
        </row>
        <row r="36">
          <cell r="C36">
            <v>8507078</v>
          </cell>
          <cell r="I36">
            <v>20098.22</v>
          </cell>
        </row>
        <row r="37">
          <cell r="C37">
            <v>8507079</v>
          </cell>
          <cell r="I37">
            <v>53017.71</v>
          </cell>
        </row>
        <row r="38">
          <cell r="I38">
            <v>1398905.32</v>
          </cell>
        </row>
      </sheetData>
      <sheetData sheetId="3"/>
      <sheetData sheetId="4"/>
      <sheetData sheetId="5"/>
      <sheetData sheetId="6"/>
      <sheetData sheetId="7">
        <row r="1">
          <cell r="J1">
            <v>1977838.7300000002</v>
          </cell>
        </row>
        <row r="2">
          <cell r="C2"/>
        </row>
        <row r="3">
          <cell r="C3"/>
          <cell r="J3">
            <v>496</v>
          </cell>
        </row>
        <row r="4">
          <cell r="C4" t="str">
            <v>LAEstab</v>
          </cell>
          <cell r="J4" t="str">
            <v>Funding based on revised APNs</v>
          </cell>
        </row>
        <row r="5">
          <cell r="C5">
            <v>8501103</v>
          </cell>
          <cell r="J5">
            <v>30898.44</v>
          </cell>
        </row>
        <row r="6">
          <cell r="C6">
            <v>8501104</v>
          </cell>
          <cell r="J6">
            <v>13954.14</v>
          </cell>
        </row>
        <row r="7">
          <cell r="C7">
            <v>8501105</v>
          </cell>
          <cell r="J7">
            <v>39953.670000000006</v>
          </cell>
        </row>
        <row r="8">
          <cell r="C8">
            <v>8501107</v>
          </cell>
          <cell r="J8">
            <v>50374.420000000006</v>
          </cell>
        </row>
        <row r="9">
          <cell r="C9">
            <v>8501109</v>
          </cell>
          <cell r="J9">
            <v>20931.199999999997</v>
          </cell>
        </row>
        <row r="10">
          <cell r="C10">
            <v>8501115</v>
          </cell>
          <cell r="J10">
            <v>27409.899999999998</v>
          </cell>
        </row>
        <row r="11">
          <cell r="C11">
            <v>8501118</v>
          </cell>
          <cell r="J11">
            <v>52328</v>
          </cell>
        </row>
        <row r="12">
          <cell r="C12">
            <v>8505950</v>
          </cell>
          <cell r="J12">
            <v>108727.59999999999</v>
          </cell>
        </row>
        <row r="13">
          <cell r="C13">
            <v>8507000</v>
          </cell>
          <cell r="J13">
            <v>83076.92</v>
          </cell>
        </row>
        <row r="14">
          <cell r="C14">
            <v>8507001</v>
          </cell>
          <cell r="J14">
            <v>39868.950000000004</v>
          </cell>
        </row>
        <row r="15">
          <cell r="C15">
            <v>8507005</v>
          </cell>
          <cell r="J15">
            <v>63790.32</v>
          </cell>
        </row>
        <row r="16">
          <cell r="C16">
            <v>8507006</v>
          </cell>
          <cell r="J16">
            <v>39868.950000000004</v>
          </cell>
        </row>
        <row r="17">
          <cell r="C17">
            <v>8507009</v>
          </cell>
          <cell r="J17">
            <v>74255.92</v>
          </cell>
        </row>
        <row r="18">
          <cell r="C18">
            <v>8507014</v>
          </cell>
          <cell r="J18">
            <v>48341.1</v>
          </cell>
        </row>
        <row r="19">
          <cell r="C19">
            <v>8507015</v>
          </cell>
          <cell r="J19">
            <v>52328</v>
          </cell>
        </row>
        <row r="20">
          <cell r="C20">
            <v>8507016</v>
          </cell>
          <cell r="J20">
            <v>52741.64</v>
          </cell>
        </row>
        <row r="21">
          <cell r="C21">
            <v>8507018</v>
          </cell>
          <cell r="J21">
            <v>70602.92</v>
          </cell>
        </row>
        <row r="22">
          <cell r="C22">
            <v>8507020</v>
          </cell>
          <cell r="J22">
            <v>44488.76</v>
          </cell>
        </row>
        <row r="23">
          <cell r="C23">
            <v>8507023</v>
          </cell>
          <cell r="J23">
            <v>46945.69</v>
          </cell>
        </row>
        <row r="24">
          <cell r="C24">
            <v>8507026</v>
          </cell>
          <cell r="J24">
            <v>47444.05</v>
          </cell>
        </row>
        <row r="25">
          <cell r="C25">
            <v>8507032</v>
          </cell>
          <cell r="J25">
            <v>92196.939999999988</v>
          </cell>
        </row>
        <row r="26">
          <cell r="C26">
            <v>8507033</v>
          </cell>
          <cell r="J26">
            <v>55108.85</v>
          </cell>
        </row>
        <row r="27">
          <cell r="C27">
            <v>8507041</v>
          </cell>
          <cell r="J27">
            <v>69979.97</v>
          </cell>
        </row>
        <row r="28">
          <cell r="C28">
            <v>8507043</v>
          </cell>
          <cell r="J28">
            <v>114000.26999999999</v>
          </cell>
        </row>
        <row r="29">
          <cell r="C29">
            <v>8507051</v>
          </cell>
          <cell r="J29">
            <v>36878.78</v>
          </cell>
        </row>
        <row r="30">
          <cell r="C30">
            <v>8507053</v>
          </cell>
          <cell r="J30">
            <v>22326.609999999997</v>
          </cell>
        </row>
        <row r="31">
          <cell r="C31">
            <v>8507067</v>
          </cell>
          <cell r="J31">
            <v>27409.899999999998</v>
          </cell>
        </row>
        <row r="32">
          <cell r="C32">
            <v>8507070</v>
          </cell>
          <cell r="J32">
            <v>76249.36</v>
          </cell>
        </row>
        <row r="33">
          <cell r="C33">
            <v>8507072</v>
          </cell>
          <cell r="J33">
            <v>52786.490000000005</v>
          </cell>
        </row>
        <row r="34">
          <cell r="C34">
            <v>8507073</v>
          </cell>
          <cell r="J34">
            <v>169029.38</v>
          </cell>
        </row>
        <row r="35">
          <cell r="C35">
            <v>8507075</v>
          </cell>
          <cell r="J35">
            <v>55816.53</v>
          </cell>
        </row>
        <row r="36">
          <cell r="C36">
            <v>8507076</v>
          </cell>
          <cell r="J36">
            <v>94688.75</v>
          </cell>
        </row>
        <row r="37">
          <cell r="C37">
            <v>8507078</v>
          </cell>
          <cell r="J37">
            <v>28904.989999999998</v>
          </cell>
        </row>
        <row r="38">
          <cell r="C38">
            <v>8507079</v>
          </cell>
          <cell r="J38">
            <v>74131.319999999992</v>
          </cell>
        </row>
      </sheetData>
      <sheetData sheetId="8"/>
      <sheetData sheetId="9"/>
      <sheetData sheetId="10"/>
      <sheetData sheetId="11"/>
      <sheetData sheetId="12">
        <row r="28">
          <cell r="C28"/>
          <cell r="J28"/>
          <cell r="R28"/>
        </row>
        <row r="47">
          <cell r="J47"/>
          <cell r="Y47"/>
          <cell r="AM47"/>
        </row>
        <row r="48">
          <cell r="C48" t="str">
            <v>Months</v>
          </cell>
          <cell r="J48" t="str">
            <v>Cost Centre DR</v>
          </cell>
          <cell r="R48" t="str">
            <v>Months</v>
          </cell>
          <cell r="Y48" t="str">
            <v>Cost Centre DR</v>
          </cell>
          <cell r="AF48" t="str">
            <v>Months</v>
          </cell>
          <cell r="AM48" t="str">
            <v>Cost Centre DR</v>
          </cell>
        </row>
        <row r="49">
          <cell r="C49">
            <v>5</v>
          </cell>
          <cell r="J49" t="str">
            <v>9918L</v>
          </cell>
          <cell r="R49">
            <v>5</v>
          </cell>
          <cell r="Y49" t="str">
            <v>9918L</v>
          </cell>
          <cell r="AF49">
            <v>5</v>
          </cell>
          <cell r="AM49" t="str">
            <v>9918L</v>
          </cell>
        </row>
        <row r="50">
          <cell r="C50">
            <v>7</v>
          </cell>
          <cell r="R50">
            <v>7</v>
          </cell>
          <cell r="AF50">
            <v>7</v>
          </cell>
        </row>
        <row r="51">
          <cell r="C51">
            <v>3</v>
          </cell>
          <cell r="J51" t="str">
            <v>9918L</v>
          </cell>
          <cell r="R51">
            <v>3</v>
          </cell>
          <cell r="Y51" t="str">
            <v>9918L</v>
          </cell>
          <cell r="AF51">
            <v>3</v>
          </cell>
          <cell r="AM51" t="str">
            <v>9918L</v>
          </cell>
        </row>
        <row r="52">
          <cell r="C52">
            <v>2</v>
          </cell>
          <cell r="R52">
            <v>2</v>
          </cell>
          <cell r="AF52">
            <v>2</v>
          </cell>
        </row>
        <row r="53">
          <cell r="C53">
            <v>7</v>
          </cell>
          <cell r="R53">
            <v>7</v>
          </cell>
          <cell r="AF53">
            <v>7</v>
          </cell>
        </row>
        <row r="54">
          <cell r="C54">
            <v>3</v>
          </cell>
          <cell r="J54" t="str">
            <v>9918L</v>
          </cell>
          <cell r="R54">
            <v>3</v>
          </cell>
          <cell r="Y54" t="str">
            <v>9918L</v>
          </cell>
          <cell r="AF54">
            <v>3</v>
          </cell>
          <cell r="AM54" t="str">
            <v>9918L</v>
          </cell>
        </row>
        <row r="55">
          <cell r="C55">
            <v>2</v>
          </cell>
          <cell r="R55">
            <v>2</v>
          </cell>
          <cell r="AF55">
            <v>2</v>
          </cell>
        </row>
        <row r="56">
          <cell r="C56">
            <v>7</v>
          </cell>
          <cell r="R56">
            <v>7</v>
          </cell>
          <cell r="AF56">
            <v>7</v>
          </cell>
        </row>
        <row r="61">
          <cell r="C61" t="str">
            <v>LAEstab</v>
          </cell>
          <cell r="J61"/>
          <cell r="R61" t="str">
            <v>LAEstab</v>
          </cell>
          <cell r="Y61"/>
          <cell r="AF61" t="str">
            <v>LAEstab</v>
          </cell>
          <cell r="AM61"/>
        </row>
        <row r="62">
          <cell r="C62">
            <v>8501103</v>
          </cell>
          <cell r="J62">
            <v>41275.61</v>
          </cell>
          <cell r="R62">
            <v>8501103</v>
          </cell>
          <cell r="Y62">
            <v>9967.24</v>
          </cell>
          <cell r="AF62">
            <v>8501103</v>
          </cell>
          <cell r="AM62">
            <v>6930.42</v>
          </cell>
        </row>
        <row r="63">
          <cell r="C63">
            <v>8501104</v>
          </cell>
          <cell r="J63">
            <v>41275.61</v>
          </cell>
          <cell r="R63">
            <v>8501104</v>
          </cell>
          <cell r="Y63">
            <v>9967.24</v>
          </cell>
          <cell r="AF63">
            <v>8501104</v>
          </cell>
          <cell r="AM63">
            <v>6930.42</v>
          </cell>
        </row>
        <row r="64">
          <cell r="C64">
            <v>8501105</v>
          </cell>
          <cell r="J64">
            <v>41275.61</v>
          </cell>
          <cell r="R64">
            <v>8501105</v>
          </cell>
          <cell r="Y64">
            <v>9967.24</v>
          </cell>
          <cell r="AF64">
            <v>8501105</v>
          </cell>
          <cell r="AM64">
            <v>6930.42</v>
          </cell>
        </row>
        <row r="65">
          <cell r="C65">
            <v>8501115</v>
          </cell>
          <cell r="J65">
            <v>41275.61</v>
          </cell>
          <cell r="R65">
            <v>8501115</v>
          </cell>
          <cell r="Y65">
            <v>9967.24</v>
          </cell>
          <cell r="AF65">
            <v>8501115</v>
          </cell>
          <cell r="AM65">
            <v>6930.42</v>
          </cell>
        </row>
        <row r="66">
          <cell r="C66">
            <v>8501118</v>
          </cell>
          <cell r="J66">
            <v>82551.22</v>
          </cell>
          <cell r="R66">
            <v>8501118</v>
          </cell>
          <cell r="Y66">
            <v>19934.47</v>
          </cell>
          <cell r="AF66">
            <v>8501118</v>
          </cell>
          <cell r="AM66">
            <v>13860.84</v>
          </cell>
        </row>
        <row r="67">
          <cell r="C67">
            <v>8501109</v>
          </cell>
          <cell r="J67">
            <v>41275.61</v>
          </cell>
          <cell r="R67">
            <v>8501109</v>
          </cell>
          <cell r="Y67">
            <v>9967.24</v>
          </cell>
          <cell r="AF67">
            <v>8501109</v>
          </cell>
          <cell r="AM67">
            <v>6930.42</v>
          </cell>
        </row>
      </sheetData>
      <sheetData sheetId="13"/>
      <sheetData sheetId="14"/>
      <sheetData sheetId="15">
        <row r="4">
          <cell r="J4"/>
        </row>
        <row r="5">
          <cell r="C5" t="str">
            <v>LAEstab</v>
          </cell>
          <cell r="J5"/>
        </row>
        <row r="6">
          <cell r="C6">
            <v>8501103</v>
          </cell>
          <cell r="J6">
            <v>127954.4</v>
          </cell>
        </row>
        <row r="7">
          <cell r="C7">
            <v>8501104</v>
          </cell>
          <cell r="J7">
            <v>57785.86</v>
          </cell>
        </row>
        <row r="8">
          <cell r="C8">
            <v>8501105</v>
          </cell>
          <cell r="J8">
            <v>165453.29</v>
          </cell>
        </row>
        <row r="9">
          <cell r="C9">
            <v>8501107</v>
          </cell>
          <cell r="J9">
            <v>208606.95</v>
          </cell>
        </row>
        <row r="10">
          <cell r="C10">
            <v>8501109</v>
          </cell>
          <cell r="J10">
            <v>86678.79</v>
          </cell>
        </row>
        <row r="11">
          <cell r="C11">
            <v>8501115</v>
          </cell>
          <cell r="J11">
            <v>113507.93999999999</v>
          </cell>
        </row>
        <row r="12">
          <cell r="C12">
            <v>8501118</v>
          </cell>
          <cell r="J12">
            <v>216696.97</v>
          </cell>
        </row>
        <row r="13">
          <cell r="C13">
            <v>8505950</v>
          </cell>
          <cell r="J13">
            <v>450255.01</v>
          </cell>
        </row>
        <row r="14">
          <cell r="C14">
            <v>8507000</v>
          </cell>
          <cell r="J14">
            <v>344032.23</v>
          </cell>
        </row>
        <row r="15">
          <cell r="C15">
            <v>8507001</v>
          </cell>
          <cell r="J15">
            <v>165102.45000000001</v>
          </cell>
        </row>
        <row r="16">
          <cell r="C16">
            <v>8507005</v>
          </cell>
          <cell r="J16">
            <v>264163.92</v>
          </cell>
        </row>
        <row r="17">
          <cell r="C17">
            <v>8507006</v>
          </cell>
          <cell r="J17">
            <v>165102.45000000001</v>
          </cell>
        </row>
        <row r="18">
          <cell r="C18">
            <v>8507009</v>
          </cell>
          <cell r="J18">
            <v>307503.31</v>
          </cell>
        </row>
        <row r="19">
          <cell r="C19">
            <v>8507014</v>
          </cell>
          <cell r="J19">
            <v>200186.72</v>
          </cell>
        </row>
        <row r="20">
          <cell r="C20">
            <v>8507015</v>
          </cell>
          <cell r="J20">
            <v>216696.97</v>
          </cell>
        </row>
        <row r="21">
          <cell r="C21">
            <v>8507016</v>
          </cell>
          <cell r="J21">
            <v>218409.90000000002</v>
          </cell>
        </row>
        <row r="22">
          <cell r="C22">
            <v>8507018</v>
          </cell>
          <cell r="J22">
            <v>292375.8</v>
          </cell>
        </row>
        <row r="23">
          <cell r="C23">
            <v>8507020</v>
          </cell>
          <cell r="J23">
            <v>184233.7</v>
          </cell>
        </row>
        <row r="24">
          <cell r="C24">
            <v>8507023</v>
          </cell>
          <cell r="J24">
            <v>194408.13</v>
          </cell>
        </row>
        <row r="25">
          <cell r="C25">
            <v>8507026</v>
          </cell>
          <cell r="J25">
            <v>196471.92</v>
          </cell>
        </row>
        <row r="26">
          <cell r="C26">
            <v>8507032</v>
          </cell>
          <cell r="J26">
            <v>381799.41000000003</v>
          </cell>
        </row>
        <row r="27">
          <cell r="C27">
            <v>8507033</v>
          </cell>
          <cell r="J27">
            <v>228212.86000000002</v>
          </cell>
        </row>
        <row r="28">
          <cell r="C28">
            <v>8507041</v>
          </cell>
          <cell r="J28">
            <v>289796.07</v>
          </cell>
        </row>
        <row r="29">
          <cell r="C29">
            <v>8507043</v>
          </cell>
          <cell r="J29">
            <v>472089.81</v>
          </cell>
        </row>
        <row r="30">
          <cell r="C30">
            <v>8507051</v>
          </cell>
          <cell r="J30">
            <v>152719.77000000002</v>
          </cell>
        </row>
        <row r="31">
          <cell r="C31">
            <v>8507053</v>
          </cell>
          <cell r="J31">
            <v>92457.37</v>
          </cell>
        </row>
        <row r="32">
          <cell r="C32">
            <v>8507067</v>
          </cell>
          <cell r="J32">
            <v>113507.93999999999</v>
          </cell>
        </row>
        <row r="33">
          <cell r="C33">
            <v>8507070</v>
          </cell>
          <cell r="J33">
            <v>315758.43</v>
          </cell>
        </row>
        <row r="34">
          <cell r="C34">
            <v>8507072</v>
          </cell>
          <cell r="J34">
            <v>218595.64</v>
          </cell>
        </row>
        <row r="35">
          <cell r="C35">
            <v>8507073</v>
          </cell>
          <cell r="J35">
            <v>699972.46</v>
          </cell>
        </row>
        <row r="36">
          <cell r="C36">
            <v>8507075</v>
          </cell>
          <cell r="J36">
            <v>231143.43000000002</v>
          </cell>
        </row>
        <row r="37">
          <cell r="C37">
            <v>8507076</v>
          </cell>
          <cell r="J37">
            <v>392118.31</v>
          </cell>
        </row>
        <row r="38">
          <cell r="C38">
            <v>8507078</v>
          </cell>
          <cell r="J38">
            <v>119699.28</v>
          </cell>
        </row>
        <row r="39">
          <cell r="C39">
            <v>8507079</v>
          </cell>
          <cell r="J39">
            <v>306987.37</v>
          </cell>
        </row>
      </sheetData>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gov.uk/government/publications/high-needs-allocated-place-numbers" TargetMode="External"/><Relationship Id="rId2" Type="http://schemas.openxmlformats.org/officeDocument/2006/relationships/hyperlink" Target="https://www.gov.uk/government/publications/high-needs-allocated-place-numbers" TargetMode="External"/><Relationship Id="rId1" Type="http://schemas.openxmlformats.org/officeDocument/2006/relationships/hyperlink" Target="https://www.gov.uk/government/publications/high-needs-allocated-place-numbers" TargetMode="Externa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hyperlink" Target="https://www.gov.uk/government/publications/pupil-premium-allocations-and-conditions-of-grant-2020-to-2021" TargetMode="External"/><Relationship Id="rId1" Type="http://schemas.openxmlformats.org/officeDocument/2006/relationships/hyperlink" Target="https://schools-financial-benchmarking.service.gov.uk/Help/DataSour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8"/>
  <sheetViews>
    <sheetView workbookViewId="0">
      <selection activeCell="I16" sqref="I16"/>
    </sheetView>
  </sheetViews>
  <sheetFormatPr defaultColWidth="9.1796875" defaultRowHeight="14.5"/>
  <cols>
    <col min="2" max="2" width="33.81640625" bestFit="1" customWidth="1"/>
    <col min="4" max="4" width="11" bestFit="1" customWidth="1"/>
  </cols>
  <sheetData>
    <row r="1" spans="1:2">
      <c r="A1">
        <v>1103</v>
      </c>
      <c r="B1" s="25" t="s">
        <v>0</v>
      </c>
    </row>
    <row r="2" spans="1:2">
      <c r="A2">
        <v>1104</v>
      </c>
      <c r="B2" t="s">
        <v>1</v>
      </c>
    </row>
    <row r="3" spans="1:2">
      <c r="A3">
        <v>1105</v>
      </c>
      <c r="B3" t="s">
        <v>2</v>
      </c>
    </row>
    <row r="4" spans="1:2">
      <c r="A4">
        <v>1108</v>
      </c>
      <c r="B4" t="s">
        <v>3</v>
      </c>
    </row>
    <row r="5" spans="1:2">
      <c r="A5">
        <v>1115</v>
      </c>
      <c r="B5" t="s">
        <v>4</v>
      </c>
    </row>
    <row r="6" spans="1:2">
      <c r="A6">
        <v>1118</v>
      </c>
      <c r="B6" t="s">
        <v>5</v>
      </c>
    </row>
    <row r="7" spans="1:2">
      <c r="A7">
        <v>7003</v>
      </c>
      <c r="B7" t="s">
        <v>6</v>
      </c>
    </row>
    <row r="8" spans="1:2">
      <c r="A8">
        <v>1000</v>
      </c>
      <c r="B8" t="s">
        <v>7</v>
      </c>
    </row>
  </sheetData>
  <sheetProtection selectLockedCells="1"/>
  <sortState xmlns:xlrd2="http://schemas.microsoft.com/office/spreadsheetml/2017/richdata2" ref="A1:B7">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L26"/>
  <sheetViews>
    <sheetView showGridLines="0" tabSelected="1" zoomScaleNormal="100" zoomScaleSheetLayoutView="90" workbookViewId="0">
      <selection activeCell="J2" sqref="J2:K2"/>
    </sheetView>
  </sheetViews>
  <sheetFormatPr defaultColWidth="0" defaultRowHeight="14" zeroHeight="1"/>
  <cols>
    <col min="1" max="1" width="5.7265625" style="73" customWidth="1"/>
    <col min="2" max="2" width="2.453125" style="73" customWidth="1"/>
    <col min="3" max="3" width="3.1796875" style="73" customWidth="1"/>
    <col min="4" max="7" width="9.1796875" style="73" customWidth="1"/>
    <col min="8" max="8" width="9.26953125" style="73" customWidth="1"/>
    <col min="9" max="9" width="15.7265625" style="73" customWidth="1"/>
    <col min="10" max="10" width="14.1796875" style="73" customWidth="1"/>
    <col min="11" max="11" width="16.7265625" style="73" customWidth="1"/>
    <col min="12" max="12" width="5.7265625" style="73" customWidth="1"/>
    <col min="13" max="16384" width="9.1796875" style="73" hidden="1"/>
  </cols>
  <sheetData>
    <row r="1" spans="1:12" ht="14.5" thickBot="1">
      <c r="B1" s="174"/>
      <c r="C1" s="174"/>
      <c r="D1" s="174"/>
      <c r="E1" s="174"/>
      <c r="F1" s="174"/>
      <c r="G1" s="174"/>
      <c r="H1" s="174"/>
      <c r="I1" s="174"/>
      <c r="J1" s="174"/>
      <c r="K1" s="174"/>
    </row>
    <row r="2" spans="1:12" ht="21" thickTop="1" thickBot="1">
      <c r="B2" s="182" t="s">
        <v>8</v>
      </c>
      <c r="C2" s="183"/>
      <c r="D2" s="183"/>
      <c r="E2" s="183"/>
      <c r="F2" s="183"/>
      <c r="G2" s="183"/>
      <c r="H2" s="183"/>
      <c r="I2" s="184"/>
      <c r="J2" s="185"/>
      <c r="K2" s="186"/>
    </row>
    <row r="3" spans="1:12" ht="7.5" customHeight="1" thickTop="1">
      <c r="B3" s="37"/>
      <c r="C3" s="37"/>
      <c r="D3" s="37"/>
      <c r="E3" s="37"/>
      <c r="F3" s="37"/>
      <c r="G3" s="37"/>
      <c r="H3" s="37"/>
      <c r="I3" s="37"/>
      <c r="J3" s="74"/>
      <c r="K3" s="75"/>
    </row>
    <row r="4" spans="1:12" ht="20.25" customHeight="1">
      <c r="B4" s="175" t="s">
        <v>561</v>
      </c>
      <c r="C4" s="176"/>
      <c r="D4" s="176"/>
      <c r="E4" s="176"/>
      <c r="F4" s="176"/>
      <c r="G4" s="176"/>
      <c r="H4" s="176"/>
      <c r="I4" s="176"/>
      <c r="J4" s="176"/>
      <c r="K4" s="177"/>
    </row>
    <row r="5" spans="1:12" ht="6.75" customHeight="1">
      <c r="B5" s="30"/>
      <c r="C5" s="30"/>
      <c r="D5" s="30"/>
      <c r="E5" s="30"/>
      <c r="F5" s="30"/>
      <c r="G5" s="30"/>
      <c r="H5" s="30"/>
      <c r="I5" s="28"/>
      <c r="J5" s="28"/>
      <c r="K5" s="28"/>
    </row>
    <row r="6" spans="1:12" ht="20">
      <c r="B6" s="175" t="str">
        <f>IFERROR(IF(DFE="","",_xlfn.XLOOKUP(DFE,Data!A:A,Data!B:B)),"Please enter a valid DfE number")</f>
        <v/>
      </c>
      <c r="C6" s="176"/>
      <c r="D6" s="176"/>
      <c r="E6" s="176"/>
      <c r="F6" s="176"/>
      <c r="G6" s="176"/>
      <c r="H6" s="176"/>
      <c r="I6" s="176"/>
      <c r="J6" s="176"/>
      <c r="K6" s="177"/>
    </row>
    <row r="7" spans="1:12" ht="9.75" customHeight="1">
      <c r="B7" s="29"/>
      <c r="C7" s="29"/>
      <c r="D7" s="29"/>
      <c r="E7" s="29"/>
      <c r="F7" s="29"/>
      <c r="G7" s="29"/>
      <c r="H7" s="29"/>
      <c r="I7" s="29"/>
      <c r="J7" s="29"/>
      <c r="K7" s="29"/>
    </row>
    <row r="8" spans="1:12" ht="20.25" customHeight="1">
      <c r="B8" s="181" t="str">
        <f>"            April "&amp;LEFT(B4,4)&amp;" to March "&amp;LEFT(B4,4)*1+1</f>
        <v xml:space="preserve">            April 2026 to March 2027</v>
      </c>
      <c r="C8" s="178"/>
      <c r="D8" s="178"/>
      <c r="E8" s="178"/>
      <c r="F8" s="178"/>
      <c r="G8" s="178"/>
      <c r="H8" s="178"/>
      <c r="I8" s="76" t="s">
        <v>9</v>
      </c>
      <c r="J8" s="178" t="str">
        <f>IFERROR(IF(DFE="","",_xlfn.XLOOKUP(DFE,Data!A:A,Data!C:C)),"")</f>
        <v/>
      </c>
      <c r="K8" s="179"/>
    </row>
    <row r="9" spans="1:12" ht="15.75" customHeight="1">
      <c r="B9" s="180"/>
      <c r="C9" s="180"/>
      <c r="D9" s="180"/>
      <c r="E9" s="180"/>
      <c r="F9" s="180"/>
      <c r="G9" s="180"/>
      <c r="H9" s="180"/>
      <c r="I9" s="180"/>
      <c r="J9" s="180"/>
      <c r="K9" s="180"/>
    </row>
    <row r="10" spans="1:12" s="77" customFormat="1" ht="64.5" customHeight="1">
      <c r="B10" s="187" t="s">
        <v>10</v>
      </c>
      <c r="C10" s="188"/>
      <c r="D10" s="188"/>
      <c r="E10" s="188"/>
      <c r="F10" s="188"/>
      <c r="G10" s="188"/>
      <c r="H10" s="189"/>
      <c r="I10" s="31" t="s">
        <v>11</v>
      </c>
      <c r="J10" s="31" t="s">
        <v>12</v>
      </c>
      <c r="K10" s="31" t="s">
        <v>13</v>
      </c>
    </row>
    <row r="11" spans="1:12">
      <c r="B11" s="78"/>
      <c r="C11" s="79"/>
      <c r="D11" s="67"/>
      <c r="E11" s="67"/>
      <c r="F11" s="67"/>
      <c r="G11" s="68"/>
      <c r="H11" s="67"/>
      <c r="I11" s="80"/>
      <c r="J11" s="81"/>
      <c r="K11" s="82"/>
    </row>
    <row r="12" spans="1:12">
      <c r="B12" s="49">
        <v>1</v>
      </c>
      <c r="C12" s="53"/>
      <c r="D12" s="50" t="s">
        <v>14</v>
      </c>
      <c r="E12" s="50"/>
      <c r="F12" s="50"/>
      <c r="G12" s="51"/>
      <c r="H12" s="50"/>
      <c r="I12" s="173" t="str">
        <f>IFERROR(IF(DFE="","",IF(_xlfn.XLOOKUP(DFE,Data!A:A,Data!I:I)=1,0,ROUND(_xlfn.XLOOKUP(DFE,Data!A:A,Data!M:M),2))),"")</f>
        <v/>
      </c>
      <c r="J12" s="54" t="str">
        <f>IF(DFE="","",Place_Value_Behav)</f>
        <v/>
      </c>
      <c r="K12" s="55" t="str">
        <f>IFERROR(IF(DFE="","",J12*I12),"")</f>
        <v/>
      </c>
      <c r="L12" s="83"/>
    </row>
    <row r="13" spans="1:12" hidden="1">
      <c r="B13" s="52"/>
      <c r="C13" s="53"/>
      <c r="D13" s="50" t="s">
        <v>563</v>
      </c>
      <c r="E13" s="50"/>
      <c r="F13" s="50"/>
      <c r="G13" s="51"/>
      <c r="H13" s="50"/>
      <c r="I13" s="56" t="str">
        <f>IFERROR(IF(J2="","",IF(VLOOKUP(J2,Data!$A$6:$O$11,9,FALSE)=1,0,VLOOKUP(J2,Data!$A$6:$O$11,4,FALSE))),"")</f>
        <v/>
      </c>
      <c r="J13" s="56"/>
      <c r="K13" s="55" t="str">
        <f t="shared" ref="K13:K14" si="0">IFERROR(IF(J3="","",J13*I13),"")</f>
        <v/>
      </c>
    </row>
    <row r="14" spans="1:12" hidden="1">
      <c r="B14" s="52"/>
      <c r="C14" s="53"/>
      <c r="D14" s="50" t="s">
        <v>564</v>
      </c>
      <c r="E14" s="50"/>
      <c r="F14" s="50"/>
      <c r="G14" s="51"/>
      <c r="H14" s="50"/>
      <c r="I14" s="56" t="str">
        <f>IFERROR(IF(J2="","",IF(VLOOKUP(J2,Data!$A$6:$O$11,9,FALSE)=1,0,VLOOKUP(J2,Data!$A$6:$O$11,10,FALSE))),"")</f>
        <v/>
      </c>
      <c r="J14" s="56"/>
      <c r="K14" s="55" t="str">
        <f t="shared" si="0"/>
        <v/>
      </c>
    </row>
    <row r="15" spans="1:12">
      <c r="B15" s="52"/>
      <c r="C15" s="53"/>
      <c r="D15" s="50"/>
      <c r="E15" s="50"/>
      <c r="F15" s="50"/>
      <c r="G15" s="51"/>
      <c r="H15" s="50"/>
      <c r="I15" s="56"/>
      <c r="J15" s="56"/>
      <c r="K15" s="55"/>
    </row>
    <row r="16" spans="1:12">
      <c r="A16" s="93"/>
      <c r="B16" s="49">
        <v>2</v>
      </c>
      <c r="C16" s="53"/>
      <c r="D16" s="50" t="s">
        <v>578</v>
      </c>
      <c r="E16" s="50"/>
      <c r="F16" s="50"/>
      <c r="G16" s="51"/>
      <c r="H16" s="50"/>
      <c r="I16" s="56" t="str">
        <f>IFERROR(IF(_xlfn.XLOOKUP(DFE,Data!A:A,Data!I:I)=1,0,ROUND(_xlfn.XLOOKUP(DFE,Data!A:A,Data!M:M),2)),"")</f>
        <v/>
      </c>
      <c r="J16" s="56" t="str">
        <f>IF(J2="","",_xlfn.XLOOKUP(J2,'Budget Share data'!A:A,'Budget Share data'!W:W))</f>
        <v/>
      </c>
      <c r="K16" s="55" t="str">
        <f>IFERROR(IF(DFE="","",J16*I16),"")</f>
        <v/>
      </c>
    </row>
    <row r="17" spans="2:12">
      <c r="B17" s="52"/>
      <c r="C17" s="53"/>
      <c r="D17" s="70"/>
      <c r="E17" s="50"/>
      <c r="F17" s="50"/>
      <c r="G17" s="51"/>
      <c r="H17" s="50"/>
      <c r="I17" s="56"/>
      <c r="J17" s="94"/>
      <c r="K17" s="55"/>
    </row>
    <row r="18" spans="2:12">
      <c r="B18" s="52">
        <v>3</v>
      </c>
      <c r="C18" s="53"/>
      <c r="D18" s="70" t="s">
        <v>579</v>
      </c>
      <c r="E18" s="50"/>
      <c r="F18" s="50"/>
      <c r="G18" s="51"/>
      <c r="H18" s="50"/>
      <c r="I18" s="56" t="str">
        <f>I16</f>
        <v/>
      </c>
      <c r="J18" s="54" t="str">
        <f>IF(DFE="","",Commissioned_EC_Value)</f>
        <v/>
      </c>
      <c r="K18" s="55" t="str">
        <f>IFERROR(IF(DFE="","",J18*I18),"")</f>
        <v/>
      </c>
    </row>
    <row r="19" spans="2:12">
      <c r="B19" s="52"/>
      <c r="C19" s="53"/>
      <c r="D19" s="70"/>
      <c r="E19" s="50"/>
      <c r="F19" s="50"/>
      <c r="G19" s="51"/>
      <c r="H19" s="50"/>
      <c r="I19" s="56"/>
      <c r="J19" s="94"/>
      <c r="K19" s="55"/>
    </row>
    <row r="20" spans="2:12">
      <c r="B20" s="32" t="s">
        <v>580</v>
      </c>
      <c r="C20" s="33"/>
      <c r="D20" s="40"/>
      <c r="E20" s="40"/>
      <c r="F20" s="40"/>
      <c r="G20" s="34"/>
      <c r="H20" s="40"/>
      <c r="I20" s="42"/>
      <c r="J20" s="41"/>
      <c r="K20" s="43" t="str">
        <f>IF(J2="","",SUM(K12:K19))</f>
        <v/>
      </c>
      <c r="L20" s="83"/>
    </row>
    <row r="21" spans="2:12">
      <c r="B21" s="65"/>
      <c r="C21" s="66"/>
      <c r="D21" s="67"/>
      <c r="E21" s="67"/>
      <c r="F21" s="67"/>
      <c r="G21" s="68"/>
      <c r="H21" s="67"/>
      <c r="I21" s="69"/>
      <c r="J21" s="69"/>
      <c r="K21" s="57"/>
      <c r="L21" s="83"/>
    </row>
    <row r="22" spans="2:12">
      <c r="B22" s="52">
        <v>4</v>
      </c>
      <c r="C22" s="50"/>
      <c r="D22" s="70" t="s">
        <v>15</v>
      </c>
      <c r="E22" s="50"/>
      <c r="F22" s="50"/>
      <c r="G22" s="51"/>
      <c r="H22" s="50"/>
      <c r="I22" s="56" t="str">
        <f>I16</f>
        <v/>
      </c>
      <c r="J22" s="56">
        <f>Central_Provision_Funded_by_Maintained_Schools</f>
        <v>58.57</v>
      </c>
      <c r="K22" s="55" t="str">
        <f>IFERROR(-ROUND(I22*J22,0),"")</f>
        <v/>
      </c>
      <c r="L22" s="83"/>
    </row>
    <row r="23" spans="2:12">
      <c r="B23" s="58"/>
      <c r="C23" s="59"/>
      <c r="D23" s="60"/>
      <c r="E23" s="60"/>
      <c r="F23" s="60"/>
      <c r="G23" s="61"/>
      <c r="H23" s="60"/>
      <c r="I23" s="62"/>
      <c r="J23" s="63"/>
      <c r="K23" s="64"/>
    </row>
    <row r="24" spans="2:12" ht="18" customHeight="1">
      <c r="B24" s="36" t="s">
        <v>562</v>
      </c>
      <c r="C24" s="35"/>
      <c r="D24" s="45"/>
      <c r="E24" s="45"/>
      <c r="F24" s="45"/>
      <c r="G24" s="46"/>
      <c r="H24" s="45"/>
      <c r="I24" s="47"/>
      <c r="J24" s="48"/>
      <c r="K24" s="44" t="str">
        <f>IF(J2="","",SUM(K20:K22))</f>
        <v/>
      </c>
      <c r="L24" s="83"/>
    </row>
    <row r="25" spans="2:12" ht="18">
      <c r="B25" s="180"/>
      <c r="C25" s="180"/>
      <c r="D25" s="180"/>
      <c r="E25" s="180"/>
      <c r="F25" s="180"/>
      <c r="G25" s="180"/>
      <c r="H25" s="180"/>
      <c r="I25" s="180"/>
      <c r="J25" s="180"/>
      <c r="K25" s="180"/>
    </row>
    <row r="26" spans="2:12">
      <c r="K26" s="84"/>
    </row>
  </sheetData>
  <sheetProtection algorithmName="SHA-512" hashValue="jMQd6x6YtWt1ejm2g+eIZyE8Rin0qrr8LAGDXztaQMuq/e1hNBXd+IoYQHj/Bgs3dH09jslT+E/PImeCZ3MS8w==" saltValue="EBPP1Meh18oN3fQv02PyUg==" spinCount="100000" sheet="1" objects="1" scenarios="1"/>
  <mergeCells count="10">
    <mergeCell ref="B1:K1"/>
    <mergeCell ref="B6:K6"/>
    <mergeCell ref="J8:K8"/>
    <mergeCell ref="B25:K25"/>
    <mergeCell ref="B8:H8"/>
    <mergeCell ref="B2:I2"/>
    <mergeCell ref="J2:K2"/>
    <mergeCell ref="B4:K4"/>
    <mergeCell ref="B9:K9"/>
    <mergeCell ref="B10:H10"/>
  </mergeCells>
  <conditionalFormatting sqref="B6:K6">
    <cfRule type="containsText" dxfId="0" priority="1" operator="containsText" text="please enter a valid dfe number">
      <formula>NOT(ISERROR(SEARCH("please enter a valid dfe number",B6)))</formula>
    </cfRule>
  </conditionalFormatting>
  <pageMargins left="0.7" right="0.7" top="0.75" bottom="0.75"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U11"/>
  <sheetViews>
    <sheetView zoomScale="80" zoomScaleNormal="80" workbookViewId="0">
      <pane xSplit="3" ySplit="3" topLeftCell="D4" activePane="bottomRight" state="frozen"/>
      <selection activeCell="L120" sqref="L120"/>
      <selection pane="topRight" activeCell="L120" sqref="L120"/>
      <selection pane="bottomLeft" activeCell="L120" sqref="L120"/>
      <selection pane="bottomRight" activeCell="J11" activeCellId="1" sqref="E11:H11 J11:O11"/>
    </sheetView>
  </sheetViews>
  <sheetFormatPr defaultRowHeight="14.5"/>
  <cols>
    <col min="2" max="2" width="25.453125" bestFit="1" customWidth="1"/>
    <col min="3" max="3" width="17" bestFit="1" customWidth="1"/>
    <col min="4" max="15" width="10.54296875" customWidth="1"/>
    <col min="16" max="17" width="12.453125" customWidth="1"/>
    <col min="18" max="18" width="89.81640625" bestFit="1" customWidth="1"/>
    <col min="219" max="219" width="15.7265625" bestFit="1" customWidth="1"/>
    <col min="220" max="220" width="16.7265625" bestFit="1" customWidth="1"/>
    <col min="231" max="231" width="16.7265625" bestFit="1" customWidth="1"/>
    <col min="253" max="253" width="12.7265625" bestFit="1" customWidth="1"/>
    <col min="475" max="475" width="15.7265625" bestFit="1" customWidth="1"/>
    <col min="476" max="476" width="16.7265625" bestFit="1" customWidth="1"/>
    <col min="487" max="487" width="16.7265625" bestFit="1" customWidth="1"/>
    <col min="509" max="509" width="12.7265625" bestFit="1" customWidth="1"/>
    <col min="731" max="731" width="15.7265625" bestFit="1" customWidth="1"/>
    <col min="732" max="732" width="16.7265625" bestFit="1" customWidth="1"/>
    <col min="743" max="743" width="16.7265625" bestFit="1" customWidth="1"/>
    <col min="765" max="765" width="12.7265625" bestFit="1" customWidth="1"/>
    <col min="987" max="987" width="15.7265625" bestFit="1" customWidth="1"/>
    <col min="988" max="988" width="16.7265625" bestFit="1" customWidth="1"/>
    <col min="999" max="999" width="16.7265625" bestFit="1" customWidth="1"/>
    <col min="1021" max="1021" width="12.7265625" bestFit="1" customWidth="1"/>
    <col min="1243" max="1243" width="15.7265625" bestFit="1" customWidth="1"/>
    <col min="1244" max="1244" width="16.7265625" bestFit="1" customWidth="1"/>
    <col min="1255" max="1255" width="16.7265625" bestFit="1" customWidth="1"/>
    <col min="1277" max="1277" width="12.7265625" bestFit="1" customWidth="1"/>
    <col min="1499" max="1499" width="15.7265625" bestFit="1" customWidth="1"/>
    <col min="1500" max="1500" width="16.7265625" bestFit="1" customWidth="1"/>
    <col min="1511" max="1511" width="16.7265625" bestFit="1" customWidth="1"/>
    <col min="1533" max="1533" width="12.7265625" bestFit="1" customWidth="1"/>
    <col min="1755" max="1755" width="15.7265625" bestFit="1" customWidth="1"/>
    <col min="1756" max="1756" width="16.7265625" bestFit="1" customWidth="1"/>
    <col min="1767" max="1767" width="16.7265625" bestFit="1" customWidth="1"/>
    <col min="1789" max="1789" width="12.7265625" bestFit="1" customWidth="1"/>
    <col min="2011" max="2011" width="15.7265625" bestFit="1" customWidth="1"/>
    <col min="2012" max="2012" width="16.7265625" bestFit="1" customWidth="1"/>
    <col min="2023" max="2023" width="16.7265625" bestFit="1" customWidth="1"/>
    <col min="2045" max="2045" width="12.7265625" bestFit="1" customWidth="1"/>
    <col min="2267" max="2267" width="15.7265625" bestFit="1" customWidth="1"/>
    <col min="2268" max="2268" width="16.7265625" bestFit="1" customWidth="1"/>
    <col min="2279" max="2279" width="16.7265625" bestFit="1" customWidth="1"/>
    <col min="2301" max="2301" width="12.7265625" bestFit="1" customWidth="1"/>
    <col min="2523" max="2523" width="15.7265625" bestFit="1" customWidth="1"/>
    <col min="2524" max="2524" width="16.7265625" bestFit="1" customWidth="1"/>
    <col min="2535" max="2535" width="16.7265625" bestFit="1" customWidth="1"/>
    <col min="2557" max="2557" width="12.7265625" bestFit="1" customWidth="1"/>
    <col min="2779" max="2779" width="15.7265625" bestFit="1" customWidth="1"/>
    <col min="2780" max="2780" width="16.7265625" bestFit="1" customWidth="1"/>
    <col min="2791" max="2791" width="16.7265625" bestFit="1" customWidth="1"/>
    <col min="2813" max="2813" width="12.7265625" bestFit="1" customWidth="1"/>
    <col min="3035" max="3035" width="15.7265625" bestFit="1" customWidth="1"/>
    <col min="3036" max="3036" width="16.7265625" bestFit="1" customWidth="1"/>
    <col min="3047" max="3047" width="16.7265625" bestFit="1" customWidth="1"/>
    <col min="3069" max="3069" width="12.7265625" bestFit="1" customWidth="1"/>
    <col min="3291" max="3291" width="15.7265625" bestFit="1" customWidth="1"/>
    <col min="3292" max="3292" width="16.7265625" bestFit="1" customWidth="1"/>
    <col min="3303" max="3303" width="16.7265625" bestFit="1" customWidth="1"/>
    <col min="3325" max="3325" width="12.7265625" bestFit="1" customWidth="1"/>
    <col min="3547" max="3547" width="15.7265625" bestFit="1" customWidth="1"/>
    <col min="3548" max="3548" width="16.7265625" bestFit="1" customWidth="1"/>
    <col min="3559" max="3559" width="16.7265625" bestFit="1" customWidth="1"/>
    <col min="3581" max="3581" width="12.7265625" bestFit="1" customWidth="1"/>
    <col min="3803" max="3803" width="15.7265625" bestFit="1" customWidth="1"/>
    <col min="3804" max="3804" width="16.7265625" bestFit="1" customWidth="1"/>
    <col min="3815" max="3815" width="16.7265625" bestFit="1" customWidth="1"/>
    <col min="3837" max="3837" width="12.7265625" bestFit="1" customWidth="1"/>
    <col min="4059" max="4059" width="15.7265625" bestFit="1" customWidth="1"/>
    <col min="4060" max="4060" width="16.7265625" bestFit="1" customWidth="1"/>
    <col min="4071" max="4071" width="16.7265625" bestFit="1" customWidth="1"/>
    <col min="4093" max="4093" width="12.7265625" bestFit="1" customWidth="1"/>
    <col min="4315" max="4315" width="15.7265625" bestFit="1" customWidth="1"/>
    <col min="4316" max="4316" width="16.7265625" bestFit="1" customWidth="1"/>
    <col min="4327" max="4327" width="16.7265625" bestFit="1" customWidth="1"/>
    <col min="4349" max="4349" width="12.7265625" bestFit="1" customWidth="1"/>
    <col min="4571" max="4571" width="15.7265625" bestFit="1" customWidth="1"/>
    <col min="4572" max="4572" width="16.7265625" bestFit="1" customWidth="1"/>
    <col min="4583" max="4583" width="16.7265625" bestFit="1" customWidth="1"/>
    <col min="4605" max="4605" width="12.7265625" bestFit="1" customWidth="1"/>
    <col min="4827" max="4827" width="15.7265625" bestFit="1" customWidth="1"/>
    <col min="4828" max="4828" width="16.7265625" bestFit="1" customWidth="1"/>
    <col min="4839" max="4839" width="16.7265625" bestFit="1" customWidth="1"/>
    <col min="4861" max="4861" width="12.7265625" bestFit="1" customWidth="1"/>
    <col min="5083" max="5083" width="15.7265625" bestFit="1" customWidth="1"/>
    <col min="5084" max="5084" width="16.7265625" bestFit="1" customWidth="1"/>
    <col min="5095" max="5095" width="16.7265625" bestFit="1" customWidth="1"/>
    <col min="5117" max="5117" width="12.7265625" bestFit="1" customWidth="1"/>
    <col min="5339" max="5339" width="15.7265625" bestFit="1" customWidth="1"/>
    <col min="5340" max="5340" width="16.7265625" bestFit="1" customWidth="1"/>
    <col min="5351" max="5351" width="16.7265625" bestFit="1" customWidth="1"/>
    <col min="5373" max="5373" width="12.7265625" bestFit="1" customWidth="1"/>
    <col min="5595" max="5595" width="15.7265625" bestFit="1" customWidth="1"/>
    <col min="5596" max="5596" width="16.7265625" bestFit="1" customWidth="1"/>
    <col min="5607" max="5607" width="16.7265625" bestFit="1" customWidth="1"/>
    <col min="5629" max="5629" width="12.7265625" bestFit="1" customWidth="1"/>
    <col min="5851" max="5851" width="15.7265625" bestFit="1" customWidth="1"/>
    <col min="5852" max="5852" width="16.7265625" bestFit="1" customWidth="1"/>
    <col min="5863" max="5863" width="16.7265625" bestFit="1" customWidth="1"/>
    <col min="5885" max="5885" width="12.7265625" bestFit="1" customWidth="1"/>
    <col min="6107" max="6107" width="15.7265625" bestFit="1" customWidth="1"/>
    <col min="6108" max="6108" width="16.7265625" bestFit="1" customWidth="1"/>
    <col min="6119" max="6119" width="16.7265625" bestFit="1" customWidth="1"/>
    <col min="6141" max="6141" width="12.7265625" bestFit="1" customWidth="1"/>
    <col min="6363" max="6363" width="15.7265625" bestFit="1" customWidth="1"/>
    <col min="6364" max="6364" width="16.7265625" bestFit="1" customWidth="1"/>
    <col min="6375" max="6375" width="16.7265625" bestFit="1" customWidth="1"/>
    <col min="6397" max="6397" width="12.7265625" bestFit="1" customWidth="1"/>
    <col min="6619" max="6619" width="15.7265625" bestFit="1" customWidth="1"/>
    <col min="6620" max="6620" width="16.7265625" bestFit="1" customWidth="1"/>
    <col min="6631" max="6631" width="16.7265625" bestFit="1" customWidth="1"/>
    <col min="6653" max="6653" width="12.7265625" bestFit="1" customWidth="1"/>
    <col min="6875" max="6875" width="15.7265625" bestFit="1" customWidth="1"/>
    <col min="6876" max="6876" width="16.7265625" bestFit="1" customWidth="1"/>
    <col min="6887" max="6887" width="16.7265625" bestFit="1" customWidth="1"/>
    <col min="6909" max="6909" width="12.7265625" bestFit="1" customWidth="1"/>
    <col min="7131" max="7131" width="15.7265625" bestFit="1" customWidth="1"/>
    <col min="7132" max="7132" width="16.7265625" bestFit="1" customWidth="1"/>
    <col min="7143" max="7143" width="16.7265625" bestFit="1" customWidth="1"/>
    <col min="7165" max="7165" width="12.7265625" bestFit="1" customWidth="1"/>
    <col min="7387" max="7387" width="15.7265625" bestFit="1" customWidth="1"/>
    <col min="7388" max="7388" width="16.7265625" bestFit="1" customWidth="1"/>
    <col min="7399" max="7399" width="16.7265625" bestFit="1" customWidth="1"/>
    <col min="7421" max="7421" width="12.7265625" bestFit="1" customWidth="1"/>
    <col min="7643" max="7643" width="15.7265625" bestFit="1" customWidth="1"/>
    <col min="7644" max="7644" width="16.7265625" bestFit="1" customWidth="1"/>
    <col min="7655" max="7655" width="16.7265625" bestFit="1" customWidth="1"/>
    <col min="7677" max="7677" width="12.7265625" bestFit="1" customWidth="1"/>
    <col min="7899" max="7899" width="15.7265625" bestFit="1" customWidth="1"/>
    <col min="7900" max="7900" width="16.7265625" bestFit="1" customWidth="1"/>
    <col min="7911" max="7911" width="16.7265625" bestFit="1" customWidth="1"/>
    <col min="7933" max="7933" width="12.7265625" bestFit="1" customWidth="1"/>
    <col min="8155" max="8155" width="15.7265625" bestFit="1" customWidth="1"/>
    <col min="8156" max="8156" width="16.7265625" bestFit="1" customWidth="1"/>
    <col min="8167" max="8167" width="16.7265625" bestFit="1" customWidth="1"/>
    <col min="8189" max="8189" width="12.7265625" bestFit="1" customWidth="1"/>
    <col min="8411" max="8411" width="15.7265625" bestFit="1" customWidth="1"/>
    <col min="8412" max="8412" width="16.7265625" bestFit="1" customWidth="1"/>
    <col min="8423" max="8423" width="16.7265625" bestFit="1" customWidth="1"/>
    <col min="8445" max="8445" width="12.7265625" bestFit="1" customWidth="1"/>
    <col min="8667" max="8667" width="15.7265625" bestFit="1" customWidth="1"/>
    <col min="8668" max="8668" width="16.7265625" bestFit="1" customWidth="1"/>
    <col min="8679" max="8679" width="16.7265625" bestFit="1" customWidth="1"/>
    <col min="8701" max="8701" width="12.7265625" bestFit="1" customWidth="1"/>
    <col min="8923" max="8923" width="15.7265625" bestFit="1" customWidth="1"/>
    <col min="8924" max="8924" width="16.7265625" bestFit="1" customWidth="1"/>
    <col min="8935" max="8935" width="16.7265625" bestFit="1" customWidth="1"/>
    <col min="8957" max="8957" width="12.7265625" bestFit="1" customWidth="1"/>
    <col min="9179" max="9179" width="15.7265625" bestFit="1" customWidth="1"/>
    <col min="9180" max="9180" width="16.7265625" bestFit="1" customWidth="1"/>
    <col min="9191" max="9191" width="16.7265625" bestFit="1" customWidth="1"/>
    <col min="9213" max="9213" width="12.7265625" bestFit="1" customWidth="1"/>
    <col min="9435" max="9435" width="15.7265625" bestFit="1" customWidth="1"/>
    <col min="9436" max="9436" width="16.7265625" bestFit="1" customWidth="1"/>
    <col min="9447" max="9447" width="16.7265625" bestFit="1" customWidth="1"/>
    <col min="9469" max="9469" width="12.7265625" bestFit="1" customWidth="1"/>
    <col min="9691" max="9691" width="15.7265625" bestFit="1" customWidth="1"/>
    <col min="9692" max="9692" width="16.7265625" bestFit="1" customWidth="1"/>
    <col min="9703" max="9703" width="16.7265625" bestFit="1" customWidth="1"/>
    <col min="9725" max="9725" width="12.7265625" bestFit="1" customWidth="1"/>
    <col min="9947" max="9947" width="15.7265625" bestFit="1" customWidth="1"/>
    <col min="9948" max="9948" width="16.7265625" bestFit="1" customWidth="1"/>
    <col min="9959" max="9959" width="16.7265625" bestFit="1" customWidth="1"/>
    <col min="9981" max="9981" width="12.7265625" bestFit="1" customWidth="1"/>
    <col min="10203" max="10203" width="15.7265625" bestFit="1" customWidth="1"/>
    <col min="10204" max="10204" width="16.7265625" bestFit="1" customWidth="1"/>
    <col min="10215" max="10215" width="16.7265625" bestFit="1" customWidth="1"/>
    <col min="10237" max="10237" width="12.7265625" bestFit="1" customWidth="1"/>
    <col min="10459" max="10459" width="15.7265625" bestFit="1" customWidth="1"/>
    <col min="10460" max="10460" width="16.7265625" bestFit="1" customWidth="1"/>
    <col min="10471" max="10471" width="16.7265625" bestFit="1" customWidth="1"/>
    <col min="10493" max="10493" width="12.7265625" bestFit="1" customWidth="1"/>
    <col min="10715" max="10715" width="15.7265625" bestFit="1" customWidth="1"/>
    <col min="10716" max="10716" width="16.7265625" bestFit="1" customWidth="1"/>
    <col min="10727" max="10727" width="16.7265625" bestFit="1" customWidth="1"/>
    <col min="10749" max="10749" width="12.7265625" bestFit="1" customWidth="1"/>
    <col min="10971" max="10971" width="15.7265625" bestFit="1" customWidth="1"/>
    <col min="10972" max="10972" width="16.7265625" bestFit="1" customWidth="1"/>
    <col min="10983" max="10983" width="16.7265625" bestFit="1" customWidth="1"/>
    <col min="11005" max="11005" width="12.7265625" bestFit="1" customWidth="1"/>
    <col min="11227" max="11227" width="15.7265625" bestFit="1" customWidth="1"/>
    <col min="11228" max="11228" width="16.7265625" bestFit="1" customWidth="1"/>
    <col min="11239" max="11239" width="16.7265625" bestFit="1" customWidth="1"/>
    <col min="11261" max="11261" width="12.7265625" bestFit="1" customWidth="1"/>
    <col min="11483" max="11483" width="15.7265625" bestFit="1" customWidth="1"/>
    <col min="11484" max="11484" width="16.7265625" bestFit="1" customWidth="1"/>
    <col min="11495" max="11495" width="16.7265625" bestFit="1" customWidth="1"/>
    <col min="11517" max="11517" width="12.7265625" bestFit="1" customWidth="1"/>
    <col min="11739" max="11739" width="15.7265625" bestFit="1" customWidth="1"/>
    <col min="11740" max="11740" width="16.7265625" bestFit="1" customWidth="1"/>
    <col min="11751" max="11751" width="16.7265625" bestFit="1" customWidth="1"/>
    <col min="11773" max="11773" width="12.7265625" bestFit="1" customWidth="1"/>
    <col min="11995" max="11995" width="15.7265625" bestFit="1" customWidth="1"/>
    <col min="11996" max="11996" width="16.7265625" bestFit="1" customWidth="1"/>
    <col min="12007" max="12007" width="16.7265625" bestFit="1" customWidth="1"/>
    <col min="12029" max="12029" width="12.7265625" bestFit="1" customWidth="1"/>
    <col min="12251" max="12251" width="15.7265625" bestFit="1" customWidth="1"/>
    <col min="12252" max="12252" width="16.7265625" bestFit="1" customWidth="1"/>
    <col min="12263" max="12263" width="16.7265625" bestFit="1" customWidth="1"/>
    <col min="12285" max="12285" width="12.7265625" bestFit="1" customWidth="1"/>
    <col min="12507" max="12507" width="15.7265625" bestFit="1" customWidth="1"/>
    <col min="12508" max="12508" width="16.7265625" bestFit="1" customWidth="1"/>
    <col min="12519" max="12519" width="16.7265625" bestFit="1" customWidth="1"/>
    <col min="12541" max="12541" width="12.7265625" bestFit="1" customWidth="1"/>
    <col min="12763" max="12763" width="15.7265625" bestFit="1" customWidth="1"/>
    <col min="12764" max="12764" width="16.7265625" bestFit="1" customWidth="1"/>
    <col min="12775" max="12775" width="16.7265625" bestFit="1" customWidth="1"/>
    <col min="12797" max="12797" width="12.7265625" bestFit="1" customWidth="1"/>
    <col min="13019" max="13019" width="15.7265625" bestFit="1" customWidth="1"/>
    <col min="13020" max="13020" width="16.7265625" bestFit="1" customWidth="1"/>
    <col min="13031" max="13031" width="16.7265625" bestFit="1" customWidth="1"/>
    <col min="13053" max="13053" width="12.7265625" bestFit="1" customWidth="1"/>
    <col min="13275" max="13275" width="15.7265625" bestFit="1" customWidth="1"/>
    <col min="13276" max="13276" width="16.7265625" bestFit="1" customWidth="1"/>
    <col min="13287" max="13287" width="16.7265625" bestFit="1" customWidth="1"/>
    <col min="13309" max="13309" width="12.7265625" bestFit="1" customWidth="1"/>
    <col min="13531" max="13531" width="15.7265625" bestFit="1" customWidth="1"/>
    <col min="13532" max="13532" width="16.7265625" bestFit="1" customWidth="1"/>
    <col min="13543" max="13543" width="16.7265625" bestFit="1" customWidth="1"/>
    <col min="13565" max="13565" width="12.7265625" bestFit="1" customWidth="1"/>
    <col min="13787" max="13787" width="15.7265625" bestFit="1" customWidth="1"/>
    <col min="13788" max="13788" width="16.7265625" bestFit="1" customWidth="1"/>
    <col min="13799" max="13799" width="16.7265625" bestFit="1" customWidth="1"/>
    <col min="13821" max="13821" width="12.7265625" bestFit="1" customWidth="1"/>
    <col min="14043" max="14043" width="15.7265625" bestFit="1" customWidth="1"/>
    <col min="14044" max="14044" width="16.7265625" bestFit="1" customWidth="1"/>
    <col min="14055" max="14055" width="16.7265625" bestFit="1" customWidth="1"/>
    <col min="14077" max="14077" width="12.7265625" bestFit="1" customWidth="1"/>
    <col min="14299" max="14299" width="15.7265625" bestFit="1" customWidth="1"/>
    <col min="14300" max="14300" width="16.7265625" bestFit="1" customWidth="1"/>
    <col min="14311" max="14311" width="16.7265625" bestFit="1" customWidth="1"/>
    <col min="14333" max="14333" width="12.7265625" bestFit="1" customWidth="1"/>
    <col min="14555" max="14555" width="15.7265625" bestFit="1" customWidth="1"/>
    <col min="14556" max="14556" width="16.7265625" bestFit="1" customWidth="1"/>
    <col min="14567" max="14567" width="16.7265625" bestFit="1" customWidth="1"/>
    <col min="14589" max="14589" width="12.7265625" bestFit="1" customWidth="1"/>
    <col min="14811" max="14811" width="15.7265625" bestFit="1" customWidth="1"/>
    <col min="14812" max="14812" width="16.7265625" bestFit="1" customWidth="1"/>
    <col min="14823" max="14823" width="16.7265625" bestFit="1" customWidth="1"/>
    <col min="14845" max="14845" width="12.7265625" bestFit="1" customWidth="1"/>
    <col min="15067" max="15067" width="15.7265625" bestFit="1" customWidth="1"/>
    <col min="15068" max="15068" width="16.7265625" bestFit="1" customWidth="1"/>
    <col min="15079" max="15079" width="16.7265625" bestFit="1" customWidth="1"/>
    <col min="15101" max="15101" width="12.7265625" bestFit="1" customWidth="1"/>
    <col min="15323" max="15323" width="15.7265625" bestFit="1" customWidth="1"/>
    <col min="15324" max="15324" width="16.7265625" bestFit="1" customWidth="1"/>
    <col min="15335" max="15335" width="16.7265625" bestFit="1" customWidth="1"/>
    <col min="15357" max="15357" width="12.7265625" bestFit="1" customWidth="1"/>
    <col min="15579" max="15579" width="15.7265625" bestFit="1" customWidth="1"/>
    <col min="15580" max="15580" width="16.7265625" bestFit="1" customWidth="1"/>
    <col min="15591" max="15591" width="16.7265625" bestFit="1" customWidth="1"/>
    <col min="15613" max="15613" width="12.7265625" bestFit="1" customWidth="1"/>
    <col min="15835" max="15835" width="15.7265625" bestFit="1" customWidth="1"/>
    <col min="15836" max="15836" width="16.7265625" bestFit="1" customWidth="1"/>
    <col min="15847" max="15847" width="16.7265625" bestFit="1" customWidth="1"/>
    <col min="15869" max="15869" width="12.7265625" bestFit="1" customWidth="1"/>
    <col min="16091" max="16091" width="15.7265625" bestFit="1" customWidth="1"/>
    <col min="16092" max="16092" width="16.7265625" bestFit="1" customWidth="1"/>
    <col min="16103" max="16103" width="16.7265625" bestFit="1" customWidth="1"/>
    <col min="16125" max="16125" width="12.7265625" bestFit="1" customWidth="1"/>
  </cols>
  <sheetData>
    <row r="1" spans="1:21">
      <c r="A1" s="1"/>
      <c r="B1" s="1"/>
      <c r="C1" s="1"/>
      <c r="D1" s="190" t="s">
        <v>552</v>
      </c>
      <c r="E1" s="191"/>
      <c r="F1" s="192"/>
      <c r="J1" s="190" t="s">
        <v>565</v>
      </c>
      <c r="K1" s="191"/>
      <c r="L1" s="192"/>
      <c r="M1" s="190" t="s">
        <v>566</v>
      </c>
      <c r="N1" s="191"/>
      <c r="O1" s="192"/>
    </row>
    <row r="2" spans="1:21">
      <c r="A2" s="1">
        <v>1</v>
      </c>
      <c r="B2" s="1">
        <v>2</v>
      </c>
      <c r="C2" s="1">
        <v>3</v>
      </c>
      <c r="D2" s="1">
        <v>4</v>
      </c>
      <c r="E2" s="1">
        <v>5</v>
      </c>
      <c r="F2" s="1">
        <v>6</v>
      </c>
      <c r="G2" s="1">
        <v>7</v>
      </c>
      <c r="H2" s="1">
        <v>8</v>
      </c>
      <c r="I2" s="1">
        <v>9</v>
      </c>
      <c r="J2" s="1">
        <v>10</v>
      </c>
      <c r="K2" s="1">
        <v>11</v>
      </c>
      <c r="L2" s="1">
        <v>12</v>
      </c>
      <c r="M2" s="1">
        <v>13</v>
      </c>
      <c r="N2" s="1">
        <v>14</v>
      </c>
      <c r="O2" s="1">
        <v>15</v>
      </c>
      <c r="P2" s="1">
        <v>16</v>
      </c>
      <c r="Q2" s="1">
        <v>17</v>
      </c>
      <c r="R2" s="1">
        <v>18</v>
      </c>
    </row>
    <row r="3" spans="1:21" ht="44.15" customHeight="1">
      <c r="A3" s="123" t="s">
        <v>554</v>
      </c>
      <c r="B3" s="123" t="s">
        <v>17</v>
      </c>
      <c r="C3" s="123" t="s">
        <v>30</v>
      </c>
      <c r="D3" s="123" t="s">
        <v>31</v>
      </c>
      <c r="E3" s="123" t="s">
        <v>32</v>
      </c>
      <c r="F3" s="123" t="s">
        <v>33</v>
      </c>
      <c r="G3" s="123" t="s">
        <v>22</v>
      </c>
      <c r="H3" s="123" t="s">
        <v>23</v>
      </c>
      <c r="I3" s="123" t="s">
        <v>34</v>
      </c>
      <c r="J3" s="123" t="s">
        <v>31</v>
      </c>
      <c r="K3" s="123" t="s">
        <v>32</v>
      </c>
      <c r="L3" s="123" t="s">
        <v>33</v>
      </c>
      <c r="M3" s="123" t="s">
        <v>31</v>
      </c>
      <c r="N3" s="123" t="s">
        <v>32</v>
      </c>
      <c r="O3" s="123" t="s">
        <v>33</v>
      </c>
      <c r="P3" s="123" t="s">
        <v>35</v>
      </c>
      <c r="Q3" s="123" t="s">
        <v>36</v>
      </c>
      <c r="R3" s="123" t="s">
        <v>37</v>
      </c>
    </row>
    <row r="4" spans="1:21">
      <c r="A4">
        <v>8501104</v>
      </c>
      <c r="B4" t="s">
        <v>27</v>
      </c>
      <c r="C4" s="1" t="s">
        <v>38</v>
      </c>
      <c r="D4" s="21">
        <f>48*110%</f>
        <v>52.800000000000004</v>
      </c>
      <c r="E4" s="21">
        <v>0</v>
      </c>
      <c r="F4" s="21"/>
      <c r="G4" s="21"/>
      <c r="H4" s="21"/>
      <c r="J4" s="21">
        <f>48*110%</f>
        <v>52.800000000000004</v>
      </c>
      <c r="K4" s="21">
        <v>0</v>
      </c>
      <c r="L4" s="21"/>
      <c r="M4" s="21">
        <f t="shared" ref="M4:O7" si="0">ROUND(D4*5/12+J4*7/12,2)</f>
        <v>52.8</v>
      </c>
      <c r="N4" s="21">
        <f t="shared" si="0"/>
        <v>0</v>
      </c>
      <c r="O4" s="21">
        <f t="shared" si="0"/>
        <v>0</v>
      </c>
      <c r="P4" s="119">
        <v>46048</v>
      </c>
      <c r="Q4" s="120" t="s">
        <v>601</v>
      </c>
      <c r="R4" s="71"/>
    </row>
    <row r="5" spans="1:21">
      <c r="A5">
        <v>8501109</v>
      </c>
      <c r="B5" t="s">
        <v>553</v>
      </c>
      <c r="C5" s="1" t="s">
        <v>38</v>
      </c>
      <c r="D5" s="21">
        <v>42</v>
      </c>
      <c r="E5" s="21">
        <v>20</v>
      </c>
      <c r="F5" s="21"/>
      <c r="G5" s="21"/>
      <c r="H5" s="21"/>
      <c r="I5">
        <v>1</v>
      </c>
      <c r="J5" s="21">
        <v>42</v>
      </c>
      <c r="K5" s="21">
        <v>20</v>
      </c>
      <c r="L5" s="21"/>
      <c r="M5" s="21">
        <f t="shared" si="0"/>
        <v>42</v>
      </c>
      <c r="N5" s="21">
        <f t="shared" si="0"/>
        <v>20</v>
      </c>
      <c r="O5" s="21">
        <f t="shared" si="0"/>
        <v>0</v>
      </c>
      <c r="P5" s="119">
        <v>46048</v>
      </c>
      <c r="Q5" s="120" t="s">
        <v>601</v>
      </c>
      <c r="R5" s="71" t="s">
        <v>550</v>
      </c>
    </row>
    <row r="6" spans="1:21">
      <c r="A6">
        <v>8501105</v>
      </c>
      <c r="B6" t="s">
        <v>2</v>
      </c>
      <c r="C6" s="1" t="s">
        <v>38</v>
      </c>
      <c r="D6" s="21">
        <f>(85+26)*90%</f>
        <v>99.9</v>
      </c>
      <c r="E6" s="21">
        <v>0</v>
      </c>
      <c r="F6" s="21">
        <v>0</v>
      </c>
      <c r="G6" s="21"/>
      <c r="H6" s="21"/>
      <c r="J6" s="21">
        <f>(85+26)*90%</f>
        <v>99.9</v>
      </c>
      <c r="K6" s="21">
        <v>0</v>
      </c>
      <c r="L6" s="21">
        <v>0</v>
      </c>
      <c r="M6" s="21">
        <f t="shared" si="0"/>
        <v>99.9</v>
      </c>
      <c r="N6" s="21">
        <f t="shared" si="0"/>
        <v>0</v>
      </c>
      <c r="O6" s="21">
        <f t="shared" si="0"/>
        <v>0</v>
      </c>
      <c r="P6" s="119">
        <v>46048</v>
      </c>
      <c r="Q6" s="120" t="s">
        <v>601</v>
      </c>
      <c r="R6" s="71"/>
    </row>
    <row r="7" spans="1:21">
      <c r="A7">
        <v>8501115</v>
      </c>
      <c r="B7" t="s">
        <v>29</v>
      </c>
      <c r="C7" s="1" t="s">
        <v>38</v>
      </c>
      <c r="D7" s="21">
        <v>75</v>
      </c>
      <c r="E7" s="21">
        <v>0</v>
      </c>
      <c r="F7" s="21">
        <v>0</v>
      </c>
      <c r="G7" s="21"/>
      <c r="H7" s="21"/>
      <c r="J7" s="21">
        <v>75</v>
      </c>
      <c r="K7" s="21">
        <v>0</v>
      </c>
      <c r="L7" s="21">
        <v>0</v>
      </c>
      <c r="M7" s="21">
        <f t="shared" si="0"/>
        <v>75</v>
      </c>
      <c r="N7" s="21">
        <f t="shared" si="0"/>
        <v>0</v>
      </c>
      <c r="O7" s="21">
        <f t="shared" si="0"/>
        <v>0</v>
      </c>
      <c r="P7" s="119">
        <v>46050</v>
      </c>
      <c r="Q7" s="120" t="s">
        <v>602</v>
      </c>
      <c r="R7" s="90"/>
    </row>
    <row r="8" spans="1:21">
      <c r="A8">
        <v>8501107</v>
      </c>
      <c r="B8" t="s">
        <v>28</v>
      </c>
      <c r="C8" s="1" t="s">
        <v>38</v>
      </c>
      <c r="D8" s="95">
        <v>26</v>
      </c>
      <c r="E8" s="21">
        <v>0</v>
      </c>
      <c r="F8" s="21"/>
      <c r="G8" s="21"/>
      <c r="H8" s="21"/>
      <c r="I8">
        <v>1</v>
      </c>
      <c r="J8" s="95">
        <v>26</v>
      </c>
      <c r="K8" s="21">
        <v>0</v>
      </c>
      <c r="L8" s="21"/>
      <c r="M8" s="21">
        <f t="shared" ref="M8" si="1">ROUND(D8*5/12+J8*7/12,2)</f>
        <v>26</v>
      </c>
      <c r="N8" s="21">
        <f t="shared" ref="N8" si="2">ROUND(E8*5/12+K8*7/12,2)</f>
        <v>0</v>
      </c>
      <c r="O8" s="21">
        <f t="shared" ref="O8" si="3">ROUND(F8*5/12+L8*7/12,2)</f>
        <v>0</v>
      </c>
      <c r="P8" s="119">
        <v>46048</v>
      </c>
      <c r="Q8" s="120" t="s">
        <v>601</v>
      </c>
      <c r="R8" s="71" t="s">
        <v>551</v>
      </c>
    </row>
    <row r="9" spans="1:21">
      <c r="A9">
        <v>8501103</v>
      </c>
      <c r="B9" t="s">
        <v>0</v>
      </c>
      <c r="C9" s="1" t="s">
        <v>38</v>
      </c>
      <c r="D9" s="21">
        <v>82</v>
      </c>
      <c r="E9" s="21">
        <v>0</v>
      </c>
      <c r="F9" s="21"/>
      <c r="G9" s="21"/>
      <c r="H9" s="21"/>
      <c r="I9">
        <v>1</v>
      </c>
      <c r="J9" s="21">
        <v>82</v>
      </c>
      <c r="K9" s="21">
        <v>0</v>
      </c>
      <c r="L9" s="21"/>
      <c r="M9" s="21">
        <f>ROUND(D9*5/12+J9*7/12,2)</f>
        <v>82</v>
      </c>
      <c r="N9" s="21">
        <f>ROUND(E9*5/12+K9*7/12,2)</f>
        <v>0</v>
      </c>
      <c r="O9" s="21">
        <f>ROUND(F9*5/12+L9*7/12,2)</f>
        <v>0</v>
      </c>
      <c r="P9" s="119">
        <v>46050</v>
      </c>
      <c r="Q9" s="120" t="s">
        <v>602</v>
      </c>
      <c r="R9" s="71" t="s">
        <v>599</v>
      </c>
    </row>
    <row r="10" spans="1:21" s="38" customFormat="1">
      <c r="A10" s="38">
        <v>8501118</v>
      </c>
      <c r="B10" s="38" t="s">
        <v>5</v>
      </c>
      <c r="C10" s="39" t="s">
        <v>38</v>
      </c>
      <c r="D10" s="21">
        <f>145*90%</f>
        <v>130.5</v>
      </c>
      <c r="E10" s="21">
        <v>0</v>
      </c>
      <c r="F10" s="21"/>
      <c r="G10" s="21"/>
      <c r="H10" s="21"/>
      <c r="J10" s="21">
        <f>145*90%</f>
        <v>130.5</v>
      </c>
      <c r="K10" s="21">
        <v>0</v>
      </c>
      <c r="L10" s="21"/>
      <c r="M10" s="21">
        <f t="shared" ref="M10" si="4">ROUND(D10*5/12+J10*7/12,2)</f>
        <v>130.5</v>
      </c>
      <c r="N10" s="21">
        <f t="shared" ref="N10:O10" si="5">ROUND(E10*5/12+K10*7/12,2)</f>
        <v>0</v>
      </c>
      <c r="O10" s="21">
        <f t="shared" si="5"/>
        <v>0</v>
      </c>
      <c r="P10" s="119">
        <v>46050</v>
      </c>
      <c r="Q10" s="120" t="s">
        <v>602</v>
      </c>
      <c r="R10" s="72"/>
      <c r="S10"/>
      <c r="T10"/>
      <c r="U10"/>
    </row>
    <row r="11" spans="1:21" ht="15.65" customHeight="1">
      <c r="A11">
        <v>8501000</v>
      </c>
      <c r="B11" t="s">
        <v>7</v>
      </c>
      <c r="C11" s="1" t="s">
        <v>38</v>
      </c>
      <c r="D11" s="24">
        <f>SUM(D4:D10)</f>
        <v>508.20000000000005</v>
      </c>
      <c r="E11" s="24">
        <f t="shared" ref="E11:H11" si="6">SUM(E4:E10)</f>
        <v>20</v>
      </c>
      <c r="F11" s="24">
        <f t="shared" si="6"/>
        <v>0</v>
      </c>
      <c r="G11" s="24">
        <f t="shared" si="6"/>
        <v>0</v>
      </c>
      <c r="H11" s="24">
        <f t="shared" si="6"/>
        <v>0</v>
      </c>
      <c r="J11" s="24">
        <f t="shared" ref="J11:O11" si="7">SUM(J4:J10)</f>
        <v>508.20000000000005</v>
      </c>
      <c r="K11" s="24">
        <f t="shared" si="7"/>
        <v>20</v>
      </c>
      <c r="L11" s="24">
        <f t="shared" si="7"/>
        <v>0</v>
      </c>
      <c r="M11" s="24">
        <f t="shared" si="7"/>
        <v>508.2</v>
      </c>
      <c r="N11" s="24">
        <f t="shared" si="7"/>
        <v>20</v>
      </c>
      <c r="O11" s="24">
        <f t="shared" si="7"/>
        <v>0</v>
      </c>
      <c r="P11" s="121"/>
      <c r="Q11" s="122"/>
    </row>
  </sheetData>
  <sheetProtection autoFilter="0"/>
  <protectedRanges>
    <protectedRange sqref="P4:R10" name="Range1"/>
  </protectedRanges>
  <mergeCells count="3">
    <mergeCell ref="D1:F1"/>
    <mergeCell ref="J1:L1"/>
    <mergeCell ref="M1:O1"/>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Z27"/>
  <sheetViews>
    <sheetView workbookViewId="0">
      <pane xSplit="2" ySplit="2" topLeftCell="F3" activePane="bottomRight" state="frozen"/>
      <selection activeCell="L120" sqref="L120"/>
      <selection pane="topRight" activeCell="L120" sqref="L120"/>
      <selection pane="bottomLeft" activeCell="L120" sqref="L120"/>
      <selection pane="bottomRight" activeCell="T9" sqref="T9"/>
    </sheetView>
  </sheetViews>
  <sheetFormatPr defaultRowHeight="14.5"/>
  <cols>
    <col min="2" max="2" width="27.1796875" bestFit="1" customWidth="1"/>
    <col min="3" max="3" width="14.26953125" bestFit="1" customWidth="1"/>
    <col min="4" max="6" width="14.26953125" customWidth="1"/>
    <col min="7" max="7" width="14.26953125" bestFit="1" customWidth="1"/>
    <col min="8" max="8" width="14.26953125" style="20" bestFit="1" customWidth="1"/>
    <col min="9" max="9" width="14.1796875" style="20" customWidth="1"/>
    <col min="10" max="10" width="14.453125" customWidth="1"/>
    <col min="11" max="11" width="13.26953125" customWidth="1"/>
    <col min="12" max="12" width="14.453125" customWidth="1"/>
    <col min="13" max="13" width="8" bestFit="1" customWidth="1"/>
    <col min="14" max="14" width="9.26953125" bestFit="1" customWidth="1"/>
    <col min="15" max="15" width="9.1796875" customWidth="1"/>
    <col min="16" max="16" width="10.26953125" bestFit="1" customWidth="1"/>
    <col min="20" max="20" width="9.81640625" bestFit="1" customWidth="1"/>
    <col min="21" max="21" width="9.453125" bestFit="1" customWidth="1"/>
    <col min="24" max="24" width="12.26953125" customWidth="1"/>
  </cols>
  <sheetData>
    <row r="1" spans="1:26" ht="51.5" thickBot="1">
      <c r="A1" s="1">
        <v>1</v>
      </c>
      <c r="B1" s="1">
        <v>2</v>
      </c>
      <c r="C1" s="1">
        <v>3</v>
      </c>
      <c r="D1" s="1">
        <v>4</v>
      </c>
      <c r="E1" s="1">
        <v>5</v>
      </c>
      <c r="F1" s="1">
        <v>6</v>
      </c>
      <c r="G1" s="1">
        <v>7</v>
      </c>
      <c r="H1" s="1">
        <v>8</v>
      </c>
      <c r="I1" s="20">
        <v>9</v>
      </c>
      <c r="J1" s="1">
        <v>10</v>
      </c>
      <c r="K1" s="1">
        <v>11</v>
      </c>
      <c r="L1" s="125" t="s">
        <v>558</v>
      </c>
    </row>
    <row r="2" spans="1:26" s="10" customFormat="1" ht="87">
      <c r="A2" s="13" t="s">
        <v>16</v>
      </c>
      <c r="B2" s="14" t="s">
        <v>17</v>
      </c>
      <c r="C2" s="15" t="s">
        <v>18</v>
      </c>
      <c r="D2" s="15" t="s">
        <v>19</v>
      </c>
      <c r="E2" s="85" t="s">
        <v>20</v>
      </c>
      <c r="F2" s="16" t="s">
        <v>21</v>
      </c>
      <c r="G2" s="15" t="s">
        <v>22</v>
      </c>
      <c r="H2" s="19" t="s">
        <v>44</v>
      </c>
      <c r="I2" s="16" t="s">
        <v>24</v>
      </c>
      <c r="J2" s="15"/>
      <c r="K2" s="19"/>
      <c r="L2" s="19"/>
      <c r="N2" s="137" t="s">
        <v>558</v>
      </c>
      <c r="O2" s="138" t="s">
        <v>568</v>
      </c>
      <c r="P2" s="138" t="s">
        <v>569</v>
      </c>
      <c r="Q2" s="138" t="s">
        <v>570</v>
      </c>
      <c r="R2" s="138" t="s">
        <v>571</v>
      </c>
      <c r="S2" s="138" t="s">
        <v>572</v>
      </c>
      <c r="T2" s="138" t="s">
        <v>573</v>
      </c>
      <c r="U2" s="138" t="s">
        <v>574</v>
      </c>
      <c r="V2" s="138" t="s">
        <v>575</v>
      </c>
      <c r="W2" s="138" t="s">
        <v>576</v>
      </c>
      <c r="X2" s="138" t="s">
        <v>577</v>
      </c>
      <c r="Y2"/>
      <c r="Z2"/>
    </row>
    <row r="3" spans="1:26" s="9" customFormat="1">
      <c r="A3" s="17">
        <v>8501104</v>
      </c>
      <c r="B3" s="11" t="s">
        <v>27</v>
      </c>
      <c r="C3" s="12">
        <f>VLOOKUP(A3,Data!A:O,13,FALSE)*Place_Value_Behav</f>
        <v>528000</v>
      </c>
      <c r="D3" s="12">
        <f>VLOOKUP(A3,Data!A:O,14,FALSE)*Place_Value_EV_Unwell</f>
        <v>0</v>
      </c>
      <c r="E3" s="86">
        <f>VLOOKUP(A3,Data!A:O,15,FALSE)*Place_Value_SEMH</f>
        <v>0</v>
      </c>
      <c r="F3" s="18">
        <f>SUM(C3:E3)</f>
        <v>528000</v>
      </c>
      <c r="G3" s="12">
        <f>VLOOKUP(A3,Data!A:N,13,FALSE)*Commissioned_EC_Value</f>
        <v>607200</v>
      </c>
      <c r="H3" s="27">
        <f>VLOOKUP(A3,Data!A:P,15,FALSE)*Commissioned_EC_Value</f>
        <v>0</v>
      </c>
      <c r="I3" s="26">
        <f>SUM(G3:H3)</f>
        <v>607200</v>
      </c>
      <c r="J3" s="12"/>
      <c r="K3" s="12"/>
      <c r="L3" s="12"/>
      <c r="M3" s="87">
        <v>8501104</v>
      </c>
      <c r="N3" s="139"/>
      <c r="O3" s="140">
        <v>9576</v>
      </c>
      <c r="P3" s="140">
        <v>27665</v>
      </c>
      <c r="Q3" s="140">
        <v>30036.959999999999</v>
      </c>
      <c r="R3" s="139">
        <f>_xlfn.XLOOKUP($A3*1,'[2]Pay Award-SS &amp; AP Places'!$C:$C,'[2]Pay Award-SS &amp; AP Places'!$I:$I)+_xlfn.XLOOKUP($A3,'[2]Hospital Education'!$AF:$AF,'[2]Hospital Education'!$AM:$AM)</f>
        <v>16633.010000000002</v>
      </c>
      <c r="S3" s="139">
        <f>_xlfn.XLOOKUP($A3,'[2]NIC-SS &amp; AP Places'!$C:$C,'[2]NIC-SS &amp; AP Places'!$J:$J)+_xlfn.XLOOKUP($A3,'[2]Hospital Education'!$R:$R,'[2]Hospital Education'!$Y:$Y)</f>
        <v>23921.379999999997</v>
      </c>
      <c r="T3" s="139">
        <f>_xlfn.XLOOKUP($A3,'[2]SS Places'!$C:$C,'[2]SS Places'!$J:$J)+_xlfn.XLOOKUP($A3,'[2]Hospital Education'!$C:$C,'[2]Hospital Education'!$J:$J)</f>
        <v>99061.47</v>
      </c>
      <c r="U3" s="141">
        <f t="shared" ref="U3:U9" si="0">O3+P3+Q3+R3*1.47+S3+T3</f>
        <v>214711.33470000001</v>
      </c>
      <c r="V3" s="141">
        <f>48*5/12+48*7/12</f>
        <v>48</v>
      </c>
      <c r="W3" s="139">
        <f>ROUND(U3/V3,2)</f>
        <v>4473.1499999999996</v>
      </c>
      <c r="X3" s="142">
        <f>(_xlfn.XLOOKUP(A3,Data!A:A,Data!M:M)+_xlfn.XLOOKUP(A3,Data!A:A,Data!N:N))*W3</f>
        <v>236182.31999999998</v>
      </c>
      <c r="Y3"/>
      <c r="Z3"/>
    </row>
    <row r="4" spans="1:26" s="9" customFormat="1">
      <c r="A4" s="134">
        <v>8501109</v>
      </c>
      <c r="B4" s="128" t="s">
        <v>553</v>
      </c>
      <c r="C4" s="129">
        <f>VLOOKUP(A4,Data!A:O,13,FALSE)*Place_Value_Behav</f>
        <v>420000</v>
      </c>
      <c r="D4" s="129">
        <f>VLOOKUP(A4,Data!A:O,14,FALSE)*Place_Value_EV_Unwell</f>
        <v>0</v>
      </c>
      <c r="E4" s="130">
        <f>VLOOKUP(A4,Data!A:O,15,FALSE)*Place_Value_SEMH</f>
        <v>0</v>
      </c>
      <c r="F4" s="131">
        <f>SUM(C4:E4)</f>
        <v>420000</v>
      </c>
      <c r="G4" s="129">
        <f>VLOOKUP(A4,Data!A:N,13,FALSE)*Commissioned_EC_Value</f>
        <v>483000</v>
      </c>
      <c r="H4" s="132">
        <f>VLOOKUP(A4,Data!A:P,15,FALSE)*Commissioned_EC_Value</f>
        <v>0</v>
      </c>
      <c r="I4" s="133">
        <f>SUM(G4:H4)</f>
        <v>483000</v>
      </c>
      <c r="J4" s="129"/>
      <c r="K4" s="129"/>
      <c r="L4" s="129"/>
      <c r="M4" s="87">
        <v>8501109</v>
      </c>
      <c r="N4" s="139"/>
      <c r="O4" s="140">
        <v>12369</v>
      </c>
      <c r="P4" s="140">
        <v>31505</v>
      </c>
      <c r="Q4" s="140">
        <v>33297.719999999994</v>
      </c>
      <c r="R4" s="139">
        <f>_xlfn.XLOOKUP($A4*1,'[2]Pay Award-SS &amp; AP Places'!$C:$C,'[2]Pay Award-SS &amp; AP Places'!$I:$I)+_xlfn.XLOOKUP($A4,'[2]Hospital Education'!$AF:$AF,'[2]Hospital Education'!$AM:$AM)</f>
        <v>21484.3</v>
      </c>
      <c r="S4" s="139">
        <f>_xlfn.XLOOKUP($A4,'[2]NIC-SS &amp; AP Places'!$C:$C,'[2]NIC-SS &amp; AP Places'!$J:$J)+_xlfn.XLOOKUP($A4,'[2]Hospital Education'!$R:$R,'[2]Hospital Education'!$Y:$Y)</f>
        <v>30898.439999999995</v>
      </c>
      <c r="T4" s="139">
        <f>_xlfn.XLOOKUP($A4,'[2]SS Places'!$C:$C,'[2]SS Places'!$J:$J)+_xlfn.XLOOKUP($A4,'[2]Hospital Education'!$C:$C,'[2]Hospital Education'!$J:$J)</f>
        <v>127954.4</v>
      </c>
      <c r="U4" s="141">
        <f t="shared" si="0"/>
        <v>267606.48100000003</v>
      </c>
      <c r="V4" s="141">
        <f>62*5/12+62*7/12</f>
        <v>62</v>
      </c>
      <c r="W4" s="139">
        <f t="shared" ref="W4:W9" si="1">ROUND(U4/V4,2)</f>
        <v>4316.2299999999996</v>
      </c>
      <c r="X4" s="142">
        <f>(_xlfn.XLOOKUP(A4,Data!A:A,Data!M:M)+_xlfn.XLOOKUP(A4,Data!A:A,Data!N:N))*W4</f>
        <v>267606.25999999995</v>
      </c>
      <c r="Y4"/>
      <c r="Z4"/>
    </row>
    <row r="5" spans="1:26" s="9" customFormat="1">
      <c r="A5" s="17">
        <v>8501105</v>
      </c>
      <c r="B5" s="11" t="s">
        <v>2</v>
      </c>
      <c r="C5" s="12">
        <f>VLOOKUP(A5,Data!A:O,13,FALSE)*Place_Value_Behav</f>
        <v>999000</v>
      </c>
      <c r="D5" s="12">
        <f>VLOOKUP(A5,Data!A:O,14,FALSE)*Place_Value_EV_Unwell</f>
        <v>0</v>
      </c>
      <c r="E5" s="86">
        <f>VLOOKUP(A5,Data!A:O,15,FALSE)*Place_Value_SEMH</f>
        <v>0</v>
      </c>
      <c r="F5" s="18">
        <f>SUM(C5:E5)</f>
        <v>999000</v>
      </c>
      <c r="G5" s="12">
        <f>VLOOKUP(A5,Data!A:N,13,FALSE)*Commissioned_EC_Value</f>
        <v>1148850</v>
      </c>
      <c r="H5" s="27">
        <f>VLOOKUP(A5,Data!A:P,15,FALSE)*Commissioned_EC_Value</f>
        <v>0</v>
      </c>
      <c r="I5" s="26">
        <f>SUM(G5:H5)</f>
        <v>1148850</v>
      </c>
      <c r="J5" s="12"/>
      <c r="K5" s="12"/>
      <c r="L5" s="12"/>
      <c r="M5" s="87">
        <v>8501105</v>
      </c>
      <c r="N5" s="139"/>
      <c r="O5" s="140">
        <v>19983</v>
      </c>
      <c r="P5" s="140">
        <v>71460</v>
      </c>
      <c r="Q5" s="140">
        <v>61803.888299999999</v>
      </c>
      <c r="R5" s="139">
        <f>_xlfn.XLOOKUP($A5*1,'[2]Pay Award-SS &amp; AP Places'!$C:$C,'[2]Pay Award-SS &amp; AP Places'!$I:$I)+_xlfn.XLOOKUP($A5,'[2]Hospital Education'!$AF:$AF,'[2]Hospital Education'!$AM:$AM)</f>
        <v>38463.83</v>
      </c>
      <c r="S5" s="139">
        <f>_xlfn.XLOOKUP($A5,'[2]NIC-SS &amp; AP Places'!$C:$C,'[2]NIC-SS &amp; AP Places'!$J:$J)+_xlfn.XLOOKUP($A5,'[2]Hospital Education'!$R:$R,'[2]Hospital Education'!$Y:$Y)</f>
        <v>49920.91</v>
      </c>
      <c r="T5" s="139">
        <f>_xlfn.XLOOKUP($A5,'[2]SS Places'!$C:$C,'[2]SS Places'!$J:$J)+_xlfn.XLOOKUP($A5,'[2]Hospital Education'!$C:$C,'[2]Hospital Education'!$J:$J)</f>
        <v>206728.90000000002</v>
      </c>
      <c r="U5" s="141">
        <f t="shared" si="0"/>
        <v>466438.52840000001</v>
      </c>
      <c r="V5" s="141">
        <f>85*5/12+111*7/12</f>
        <v>100.16666666666666</v>
      </c>
      <c r="W5" s="139">
        <f t="shared" si="1"/>
        <v>4656.62</v>
      </c>
      <c r="X5" s="142">
        <f>(_xlfn.XLOOKUP(A5,Data!A:A,Data!M:M)+_xlfn.XLOOKUP(A5,Data!A:A,Data!N:N))*W5</f>
        <v>465196.33799999999</v>
      </c>
      <c r="Y5"/>
      <c r="Z5"/>
    </row>
    <row r="6" spans="1:26" s="9" customFormat="1">
      <c r="A6" s="17">
        <v>8501115</v>
      </c>
      <c r="B6" s="11" t="s">
        <v>29</v>
      </c>
      <c r="C6" s="12">
        <f>VLOOKUP(A6,Data!A:O,13,FALSE)*Place_Value_Behav</f>
        <v>750000</v>
      </c>
      <c r="D6" s="12">
        <f>VLOOKUP(A6,Data!A:O,14,FALSE)*Place_Value_EV_Unwell</f>
        <v>0</v>
      </c>
      <c r="E6" s="86">
        <f>VLOOKUP(A6,Data!A:O,15,FALSE)*Place_Value_SEMH</f>
        <v>0</v>
      </c>
      <c r="F6" s="18">
        <f>SUM(C6:E6)</f>
        <v>750000</v>
      </c>
      <c r="G6" s="12">
        <f>VLOOKUP(A6,Data!A:N,13,FALSE)*Commissioned_EC_Value</f>
        <v>862500</v>
      </c>
      <c r="H6" s="27">
        <f>VLOOKUP(A6,Data!A:P,15,FALSE)*Commissioned_EC_Value</f>
        <v>0</v>
      </c>
      <c r="I6" s="26">
        <f>SUM(G6:H6)</f>
        <v>862500</v>
      </c>
      <c r="J6" s="12"/>
      <c r="K6" s="12"/>
      <c r="L6" s="12"/>
      <c r="M6" s="87">
        <v>8501115</v>
      </c>
      <c r="N6" s="139"/>
      <c r="O6" s="140">
        <v>14963</v>
      </c>
      <c r="P6" s="140">
        <v>52233</v>
      </c>
      <c r="Q6" s="140">
        <v>38211</v>
      </c>
      <c r="R6" s="139">
        <f>_xlfn.XLOOKUP($A6*1,'[2]Pay Award-SS &amp; AP Places'!$C:$C,'[2]Pay Award-SS &amp; AP Places'!$I:$I)+_xlfn.XLOOKUP($A6,'[2]Hospital Education'!$AF:$AF,'[2]Hospital Education'!$AM:$AM)</f>
        <v>25989.08</v>
      </c>
      <c r="S6" s="139">
        <f>_xlfn.XLOOKUP($A6,'[2]NIC-SS &amp; AP Places'!$C:$C,'[2]NIC-SS &amp; AP Places'!$J:$J)+_xlfn.XLOOKUP($A6,'[2]Hospital Education'!$R:$R,'[2]Hospital Education'!$Y:$Y)</f>
        <v>37377.14</v>
      </c>
      <c r="T6" s="139">
        <f>_xlfn.XLOOKUP($A6,'[2]SS Places'!$C:$C,'[2]SS Places'!$J:$J)+_xlfn.XLOOKUP($A6,'[2]Hospital Education'!$C:$C,'[2]Hospital Education'!$J:$J)</f>
        <v>154783.54999999999</v>
      </c>
      <c r="U6" s="141">
        <f t="shared" si="0"/>
        <v>335771.63760000002</v>
      </c>
      <c r="V6" s="141">
        <f>75*5/12+75*7/12</f>
        <v>75</v>
      </c>
      <c r="W6" s="139">
        <f t="shared" si="1"/>
        <v>4476.96</v>
      </c>
      <c r="X6" s="142">
        <f>(_xlfn.XLOOKUP(A6,Data!A:A,Data!M:M)+_xlfn.XLOOKUP(A6,Data!A:A,Data!N:N))*W6</f>
        <v>335772</v>
      </c>
      <c r="Y6"/>
      <c r="Z6"/>
    </row>
    <row r="7" spans="1:26" s="9" customFormat="1">
      <c r="A7" s="17">
        <v>8501107</v>
      </c>
      <c r="B7" s="11" t="s">
        <v>28</v>
      </c>
      <c r="C7" s="12">
        <f>VLOOKUP(A7,Data!A:O,13,FALSE)*Place_Value_Behav</f>
        <v>260000</v>
      </c>
      <c r="D7" s="12">
        <f>VLOOKUP(A7,Data!A:O,14,FALSE)*Place_Value_EV_Unwell</f>
        <v>0</v>
      </c>
      <c r="E7" s="86">
        <f>VLOOKUP(A7,Data!A:O,15,FALSE)*Place_Value_SEMH</f>
        <v>0</v>
      </c>
      <c r="F7" s="18">
        <f t="shared" ref="F7" si="2">SUM(C7:E7)</f>
        <v>260000</v>
      </c>
      <c r="G7" s="12">
        <f>VLOOKUP(A7,Data!A:N,13,FALSE)*Commissioned_EC_Value</f>
        <v>299000</v>
      </c>
      <c r="H7" s="27">
        <f>VLOOKUP(A7,Data!A:P,15,FALSE)*Commissioned_EC_Value</f>
        <v>0</v>
      </c>
      <c r="I7" s="26">
        <f t="shared" ref="I7" si="3">SUM(G7:H7)</f>
        <v>299000</v>
      </c>
      <c r="J7" s="92"/>
      <c r="K7" s="92"/>
      <c r="L7" s="92"/>
      <c r="M7">
        <v>8501107</v>
      </c>
      <c r="N7" s="139">
        <v>114</v>
      </c>
      <c r="O7" s="140">
        <v>16558</v>
      </c>
      <c r="P7" s="140">
        <v>36780</v>
      </c>
      <c r="Q7" s="140">
        <v>38448.090000000004</v>
      </c>
      <c r="R7" s="139">
        <f>_xlfn.XLOOKUP($A7*1,'[2]Pay Award-SS &amp; AP Places'!$C:$C,'[2]Pay Award-SS &amp; AP Places'!$I:$I)</f>
        <v>39503.4</v>
      </c>
      <c r="S7" s="139">
        <f>_xlfn.XLOOKUP($A7,'[2]NIC-SS &amp; AP Places'!$C:$C,'[2]NIC-SS &amp; AP Places'!$J:$J)</f>
        <v>50374.420000000006</v>
      </c>
      <c r="T7" s="139">
        <f>_xlfn.XLOOKUP($A7,'[2]SS Places'!$C:$C,'[2]SS Places'!$J:$J)</f>
        <v>208606.95</v>
      </c>
      <c r="U7" s="141">
        <f t="shared" si="0"/>
        <v>408837.45799999998</v>
      </c>
      <c r="V7" s="143">
        <f>83*5/12+114*7/12</f>
        <v>101.08333333333334</v>
      </c>
      <c r="W7" s="139">
        <f t="shared" si="1"/>
        <v>4044.56</v>
      </c>
      <c r="X7" s="144">
        <f>N7*W7</f>
        <v>461079.83999999997</v>
      </c>
      <c r="Y7"/>
      <c r="Z7"/>
    </row>
    <row r="8" spans="1:26" s="9" customFormat="1" ht="13.5" customHeight="1">
      <c r="A8" s="17">
        <v>8501103</v>
      </c>
      <c r="B8" s="11" t="s">
        <v>0</v>
      </c>
      <c r="C8" s="12">
        <f>VLOOKUP(A8,Data!A:O,13,FALSE)*Place_Value_Behav</f>
        <v>820000</v>
      </c>
      <c r="D8" s="12">
        <f>VLOOKUP(A8,Data!A:O,14,FALSE)*Place_Value_EV_Unwell</f>
        <v>0</v>
      </c>
      <c r="E8" s="86">
        <f>VLOOKUP(A8,Data!A:O,15,FALSE)*Place_Value_SEMH</f>
        <v>0</v>
      </c>
      <c r="F8" s="18">
        <f>SUM(C8:E8)</f>
        <v>820000</v>
      </c>
      <c r="G8" s="12">
        <f>VLOOKUP(A8,Data!A:N,13,FALSE)*Commissioned_EC_Value</f>
        <v>943000</v>
      </c>
      <c r="H8" s="27">
        <f>VLOOKUP(A8,Data!A:P,15,FALSE)*Commissioned_EC_Value</f>
        <v>0</v>
      </c>
      <c r="I8" s="26">
        <f t="shared" ref="I8:I10" si="4">SUM(G8:H8)</f>
        <v>943000</v>
      </c>
      <c r="J8" s="12"/>
      <c r="K8" s="12"/>
      <c r="L8" s="12"/>
      <c r="M8" s="87">
        <v>8501103</v>
      </c>
      <c r="N8" s="139"/>
      <c r="O8" s="140">
        <v>16359</v>
      </c>
      <c r="P8" s="140">
        <v>49977</v>
      </c>
      <c r="Q8" s="140">
        <v>47618.22</v>
      </c>
      <c r="R8" s="139">
        <f>_xlfn.XLOOKUP($A8*1,'[2]Pay Award-SS &amp; AP Places'!$C:$C,'[2]Pay Award-SS &amp; AP Places'!$I:$I)+_xlfn.XLOOKUP($A8,'[2]Hospital Education'!$AF:$AF,'[2]Hospital Education'!$AM:$AM)</f>
        <v>28414.720000000001</v>
      </c>
      <c r="S8" s="139">
        <f>_xlfn.XLOOKUP($A8,'[2]NIC-SS &amp; AP Places'!$C:$C,'[2]NIC-SS &amp; AP Places'!$J:$J)+_xlfn.XLOOKUP($A8,'[2]Hospital Education'!$R:$R,'[2]Hospital Education'!$Y:$Y)</f>
        <v>40865.68</v>
      </c>
      <c r="T8" s="139">
        <f>_xlfn.XLOOKUP($A8,'[2]SS Places'!$C:$C,'[2]SS Places'!$J:$J)+_xlfn.XLOOKUP($A8,'[2]Hospital Education'!$C:$C,'[2]Hospital Education'!$J:$J)</f>
        <v>169230.01</v>
      </c>
      <c r="U8" s="141">
        <f t="shared" si="0"/>
        <v>365819.54839999997</v>
      </c>
      <c r="V8" s="141">
        <f>82*5/12+82*7/12</f>
        <v>82</v>
      </c>
      <c r="W8" s="139">
        <f t="shared" si="1"/>
        <v>4461.21</v>
      </c>
      <c r="X8" s="142">
        <f>(_xlfn.XLOOKUP(A8,Data!A:A,Data!M:M)+_xlfn.XLOOKUP(A8,Data!A:A,Data!N:N))*W8</f>
        <v>365819.22000000003</v>
      </c>
      <c r="Y8"/>
      <c r="Z8"/>
    </row>
    <row r="9" spans="1:26" s="9" customFormat="1" ht="15" thickBot="1">
      <c r="A9" s="135">
        <v>8501118</v>
      </c>
      <c r="B9" s="136" t="s">
        <v>5</v>
      </c>
      <c r="C9" s="111">
        <f>VLOOKUP(A9,Data!A:O,13,FALSE)*Place_Value_Behav</f>
        <v>1305000</v>
      </c>
      <c r="D9" s="111">
        <f>VLOOKUP(A9,Data!A:O,14,FALSE)*Place_Value_EV_Unwell</f>
        <v>0</v>
      </c>
      <c r="E9" s="112">
        <f>VLOOKUP(A9,Data!A:O,15,FALSE)*Place_Value_SEMH</f>
        <v>0</v>
      </c>
      <c r="F9" s="113">
        <f t="shared" ref="F9:F10" si="5">SUM(C9:E9)</f>
        <v>1305000</v>
      </c>
      <c r="G9" s="111">
        <f>VLOOKUP(A9,Data!A:N,13,FALSE)*Commissioned_EC_Value</f>
        <v>1500750</v>
      </c>
      <c r="H9" s="114">
        <f>VLOOKUP(A9,Data!A:P,15,FALSE)*Commissioned_EC_Value</f>
        <v>0</v>
      </c>
      <c r="I9" s="115">
        <f t="shared" si="4"/>
        <v>1500750</v>
      </c>
      <c r="J9" s="111"/>
      <c r="K9" s="111"/>
      <c r="L9" s="111"/>
      <c r="M9" s="87">
        <v>8501118</v>
      </c>
      <c r="N9" s="139"/>
      <c r="O9" s="140">
        <v>28929</v>
      </c>
      <c r="P9" s="140">
        <v>88680</v>
      </c>
      <c r="Q9" s="140">
        <v>84111.6</v>
      </c>
      <c r="R9" s="139">
        <f>_xlfn.XLOOKUP($A9*1,'[2]Pay Award-SS &amp; AP Places'!$C:$C,'[2]Pay Award-SS &amp; AP Places'!$I:$I)+_xlfn.XLOOKUP($A9,'[2]Hospital Education'!$AF:$AF,'[2]Hospital Education'!$AM:$AM)</f>
        <v>50245.55</v>
      </c>
      <c r="S9" s="139">
        <f>_xlfn.XLOOKUP($A9,'[2]NIC-SS &amp; AP Places'!$C:$C,'[2]NIC-SS &amp; AP Places'!$J:$J)+_xlfn.XLOOKUP($A9,'[2]Hospital Education'!$R:$R,'[2]Hospital Education'!$Y:$Y)</f>
        <v>72262.47</v>
      </c>
      <c r="T9" s="139">
        <f>_xlfn.XLOOKUP($A9,'[2]SS Places'!$C:$C,'[2]SS Places'!$J:$J)+_xlfn.XLOOKUP($A9,'[2]Hospital Education'!$C:$C,'[2]Hospital Education'!$J:$J)</f>
        <v>299248.19</v>
      </c>
      <c r="U9" s="141">
        <f t="shared" si="0"/>
        <v>647092.21849999996</v>
      </c>
      <c r="V9" s="141">
        <f>145*5/12+145*7/12</f>
        <v>145</v>
      </c>
      <c r="W9" s="139">
        <f t="shared" si="1"/>
        <v>4462.7</v>
      </c>
      <c r="X9" s="142">
        <f>(_xlfn.XLOOKUP(A9,Data!A:A,Data!M:M)+_xlfn.XLOOKUP(A9,Data!A:A,Data!N:N))*W9</f>
        <v>582382.35</v>
      </c>
      <c r="Y9"/>
      <c r="Z9"/>
    </row>
    <row r="10" spans="1:26">
      <c r="A10" s="106">
        <v>8501000</v>
      </c>
      <c r="B10" s="107" t="s">
        <v>7</v>
      </c>
      <c r="C10" s="108">
        <f>VLOOKUP(A10,Data!A:O,13,FALSE)*Place_Value_Behav</f>
        <v>5082000</v>
      </c>
      <c r="D10" s="108">
        <f>VLOOKUP(A10,Data!A:O,14,FALSE)*Place_Value_EV_Unwell</f>
        <v>0</v>
      </c>
      <c r="E10" s="109">
        <f>VLOOKUP(A10,Data!A:O,15,FALSE)*Place_Value_SEMH</f>
        <v>0</v>
      </c>
      <c r="F10" s="110">
        <f t="shared" si="5"/>
        <v>5082000</v>
      </c>
      <c r="G10" s="108">
        <f>SUM(G8:G9)</f>
        <v>2443750</v>
      </c>
      <c r="H10" s="108">
        <f>SUM(H8:H9)</f>
        <v>0</v>
      </c>
      <c r="I10" s="110">
        <f t="shared" si="4"/>
        <v>2443750</v>
      </c>
      <c r="J10" s="108"/>
      <c r="K10" s="108"/>
      <c r="L10" s="108"/>
    </row>
    <row r="11" spans="1:26">
      <c r="H11"/>
      <c r="I11"/>
    </row>
    <row r="12" spans="1:26">
      <c r="H12"/>
      <c r="I12"/>
      <c r="R12" s="87"/>
      <c r="S12" s="89"/>
      <c r="T12" s="88"/>
      <c r="U12" s="89"/>
    </row>
    <row r="13" spans="1:26">
      <c r="H13"/>
      <c r="I13"/>
    </row>
    <row r="14" spans="1:26">
      <c r="H14"/>
      <c r="I14" s="91">
        <f>(I7+I4)/I10</f>
        <v>0.32</v>
      </c>
    </row>
    <row r="15" spans="1:26">
      <c r="H15"/>
      <c r="I15"/>
    </row>
    <row r="16" spans="1:26">
      <c r="H16"/>
      <c r="I16"/>
    </row>
    <row r="17" spans="8:17">
      <c r="H17"/>
      <c r="I17"/>
    </row>
    <row r="18" spans="8:17">
      <c r="H18"/>
      <c r="I18"/>
    </row>
    <row r="19" spans="8:17">
      <c r="H19"/>
      <c r="I19"/>
    </row>
    <row r="20" spans="8:17">
      <c r="H20"/>
      <c r="I20"/>
    </row>
    <row r="21" spans="8:17">
      <c r="H21"/>
      <c r="I21"/>
    </row>
    <row r="22" spans="8:17">
      <c r="H22"/>
      <c r="I22"/>
    </row>
    <row r="25" spans="8:17">
      <c r="Q25" s="126" t="s">
        <v>558</v>
      </c>
    </row>
    <row r="26" spans="8:17">
      <c r="Q26" t="s">
        <v>559</v>
      </c>
    </row>
    <row r="27" spans="8:17">
      <c r="Q27" t="s">
        <v>600</v>
      </c>
    </row>
  </sheetData>
  <autoFilter ref="A2:U10" xr:uid="{771548BF-6FED-4867-961C-8736C37F91FD}"/>
  <hyperlinks>
    <hyperlink ref="L1" r:id="rId1" display="https://www.gov.uk/government/publications/high-needs-allocated-place-numbers" xr:uid="{5C7B668D-4E08-4675-A9BC-6E88CD6AA762}"/>
    <hyperlink ref="Q25" r:id="rId2" display="https://www.gov.uk/government/publications/high-needs-allocated-place-numbers" xr:uid="{8DE5168C-30AA-448E-AF05-DDF32C93A88F}"/>
    <hyperlink ref="N2" r:id="rId3" display="https://www.gov.uk/government/publications/high-needs-allocated-place-numbers" xr:uid="{09F8406C-073B-43DE-9582-C131A0DDBA80}"/>
  </hyperlink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D242"/>
  <sheetViews>
    <sheetView workbookViewId="0">
      <selection activeCell="D4" sqref="D4"/>
    </sheetView>
  </sheetViews>
  <sheetFormatPr defaultColWidth="12.453125" defaultRowHeight="15.5"/>
  <cols>
    <col min="1" max="1" width="12.453125" style="3"/>
    <col min="2" max="2" width="33.453125" style="2" bestFit="1" customWidth="1"/>
    <col min="3" max="257" width="12.453125" style="2"/>
    <col min="258" max="258" width="25.81640625" style="2" bestFit="1" customWidth="1"/>
    <col min="259" max="513" width="12.453125" style="2"/>
    <col min="514" max="514" width="25.81640625" style="2" bestFit="1" customWidth="1"/>
    <col min="515" max="769" width="12.453125" style="2"/>
    <col min="770" max="770" width="25.81640625" style="2" bestFit="1" customWidth="1"/>
    <col min="771" max="1025" width="12.453125" style="2"/>
    <col min="1026" max="1026" width="25.81640625" style="2" bestFit="1" customWidth="1"/>
    <col min="1027" max="1281" width="12.453125" style="2"/>
    <col min="1282" max="1282" width="25.81640625" style="2" bestFit="1" customWidth="1"/>
    <col min="1283" max="1537" width="12.453125" style="2"/>
    <col min="1538" max="1538" width="25.81640625" style="2" bestFit="1" customWidth="1"/>
    <col min="1539" max="1793" width="12.453125" style="2"/>
    <col min="1794" max="1794" width="25.81640625" style="2" bestFit="1" customWidth="1"/>
    <col min="1795" max="2049" width="12.453125" style="2"/>
    <col min="2050" max="2050" width="25.81640625" style="2" bestFit="1" customWidth="1"/>
    <col min="2051" max="2305" width="12.453125" style="2"/>
    <col min="2306" max="2306" width="25.81640625" style="2" bestFit="1" customWidth="1"/>
    <col min="2307" max="2561" width="12.453125" style="2"/>
    <col min="2562" max="2562" width="25.81640625" style="2" bestFit="1" customWidth="1"/>
    <col min="2563" max="2817" width="12.453125" style="2"/>
    <col min="2818" max="2818" width="25.81640625" style="2" bestFit="1" customWidth="1"/>
    <col min="2819" max="3073" width="12.453125" style="2"/>
    <col min="3074" max="3074" width="25.81640625" style="2" bestFit="1" customWidth="1"/>
    <col min="3075" max="3329" width="12.453125" style="2"/>
    <col min="3330" max="3330" width="25.81640625" style="2" bestFit="1" customWidth="1"/>
    <col min="3331" max="3585" width="12.453125" style="2"/>
    <col min="3586" max="3586" width="25.81640625" style="2" bestFit="1" customWidth="1"/>
    <col min="3587" max="3841" width="12.453125" style="2"/>
    <col min="3842" max="3842" width="25.81640625" style="2" bestFit="1" customWidth="1"/>
    <col min="3843" max="4097" width="12.453125" style="2"/>
    <col min="4098" max="4098" width="25.81640625" style="2" bestFit="1" customWidth="1"/>
    <col min="4099" max="4353" width="12.453125" style="2"/>
    <col min="4354" max="4354" width="25.81640625" style="2" bestFit="1" customWidth="1"/>
    <col min="4355" max="4609" width="12.453125" style="2"/>
    <col min="4610" max="4610" width="25.81640625" style="2" bestFit="1" customWidth="1"/>
    <col min="4611" max="4865" width="12.453125" style="2"/>
    <col min="4866" max="4866" width="25.81640625" style="2" bestFit="1" customWidth="1"/>
    <col min="4867" max="5121" width="12.453125" style="2"/>
    <col min="5122" max="5122" width="25.81640625" style="2" bestFit="1" customWidth="1"/>
    <col min="5123" max="5377" width="12.453125" style="2"/>
    <col min="5378" max="5378" width="25.81640625" style="2" bestFit="1" customWidth="1"/>
    <col min="5379" max="5633" width="12.453125" style="2"/>
    <col min="5634" max="5634" width="25.81640625" style="2" bestFit="1" customWidth="1"/>
    <col min="5635" max="5889" width="12.453125" style="2"/>
    <col min="5890" max="5890" width="25.81640625" style="2" bestFit="1" customWidth="1"/>
    <col min="5891" max="6145" width="12.453125" style="2"/>
    <col min="6146" max="6146" width="25.81640625" style="2" bestFit="1" customWidth="1"/>
    <col min="6147" max="6401" width="12.453125" style="2"/>
    <col min="6402" max="6402" width="25.81640625" style="2" bestFit="1" customWidth="1"/>
    <col min="6403" max="6657" width="12.453125" style="2"/>
    <col min="6658" max="6658" width="25.81640625" style="2" bestFit="1" customWidth="1"/>
    <col min="6659" max="6913" width="12.453125" style="2"/>
    <col min="6914" max="6914" width="25.81640625" style="2" bestFit="1" customWidth="1"/>
    <col min="6915" max="7169" width="12.453125" style="2"/>
    <col min="7170" max="7170" width="25.81640625" style="2" bestFit="1" customWidth="1"/>
    <col min="7171" max="7425" width="12.453125" style="2"/>
    <col min="7426" max="7426" width="25.81640625" style="2" bestFit="1" customWidth="1"/>
    <col min="7427" max="7681" width="12.453125" style="2"/>
    <col min="7682" max="7682" width="25.81640625" style="2" bestFit="1" customWidth="1"/>
    <col min="7683" max="7937" width="12.453125" style="2"/>
    <col min="7938" max="7938" width="25.81640625" style="2" bestFit="1" customWidth="1"/>
    <col min="7939" max="8193" width="12.453125" style="2"/>
    <col min="8194" max="8194" width="25.81640625" style="2" bestFit="1" customWidth="1"/>
    <col min="8195" max="8449" width="12.453125" style="2"/>
    <col min="8450" max="8450" width="25.81640625" style="2" bestFit="1" customWidth="1"/>
    <col min="8451" max="8705" width="12.453125" style="2"/>
    <col min="8706" max="8706" width="25.81640625" style="2" bestFit="1" customWidth="1"/>
    <col min="8707" max="8961" width="12.453125" style="2"/>
    <col min="8962" max="8962" width="25.81640625" style="2" bestFit="1" customWidth="1"/>
    <col min="8963" max="9217" width="12.453125" style="2"/>
    <col min="9218" max="9218" width="25.81640625" style="2" bestFit="1" customWidth="1"/>
    <col min="9219" max="9473" width="12.453125" style="2"/>
    <col min="9474" max="9474" width="25.81640625" style="2" bestFit="1" customWidth="1"/>
    <col min="9475" max="9729" width="12.453125" style="2"/>
    <col min="9730" max="9730" width="25.81640625" style="2" bestFit="1" customWidth="1"/>
    <col min="9731" max="9985" width="12.453125" style="2"/>
    <col min="9986" max="9986" width="25.81640625" style="2" bestFit="1" customWidth="1"/>
    <col min="9987" max="10241" width="12.453125" style="2"/>
    <col min="10242" max="10242" width="25.81640625" style="2" bestFit="1" customWidth="1"/>
    <col min="10243" max="10497" width="12.453125" style="2"/>
    <col min="10498" max="10498" width="25.81640625" style="2" bestFit="1" customWidth="1"/>
    <col min="10499" max="10753" width="12.453125" style="2"/>
    <col min="10754" max="10754" width="25.81640625" style="2" bestFit="1" customWidth="1"/>
    <col min="10755" max="11009" width="12.453125" style="2"/>
    <col min="11010" max="11010" width="25.81640625" style="2" bestFit="1" customWidth="1"/>
    <col min="11011" max="11265" width="12.453125" style="2"/>
    <col min="11266" max="11266" width="25.81640625" style="2" bestFit="1" customWidth="1"/>
    <col min="11267" max="11521" width="12.453125" style="2"/>
    <col min="11522" max="11522" width="25.81640625" style="2" bestFit="1" customWidth="1"/>
    <col min="11523" max="11777" width="12.453125" style="2"/>
    <col min="11778" max="11778" width="25.81640625" style="2" bestFit="1" customWidth="1"/>
    <col min="11779" max="12033" width="12.453125" style="2"/>
    <col min="12034" max="12034" width="25.81640625" style="2" bestFit="1" customWidth="1"/>
    <col min="12035" max="12289" width="12.453125" style="2"/>
    <col min="12290" max="12290" width="25.81640625" style="2" bestFit="1" customWidth="1"/>
    <col min="12291" max="12545" width="12.453125" style="2"/>
    <col min="12546" max="12546" width="25.81640625" style="2" bestFit="1" customWidth="1"/>
    <col min="12547" max="12801" width="12.453125" style="2"/>
    <col min="12802" max="12802" width="25.81640625" style="2" bestFit="1" customWidth="1"/>
    <col min="12803" max="13057" width="12.453125" style="2"/>
    <col min="13058" max="13058" width="25.81640625" style="2" bestFit="1" customWidth="1"/>
    <col min="13059" max="13313" width="12.453125" style="2"/>
    <col min="13314" max="13314" width="25.81640625" style="2" bestFit="1" customWidth="1"/>
    <col min="13315" max="13569" width="12.453125" style="2"/>
    <col min="13570" max="13570" width="25.81640625" style="2" bestFit="1" customWidth="1"/>
    <col min="13571" max="13825" width="12.453125" style="2"/>
    <col min="13826" max="13826" width="25.81640625" style="2" bestFit="1" customWidth="1"/>
    <col min="13827" max="14081" width="12.453125" style="2"/>
    <col min="14082" max="14082" width="25.81640625" style="2" bestFit="1" customWidth="1"/>
    <col min="14083" max="14337" width="12.453125" style="2"/>
    <col min="14338" max="14338" width="25.81640625" style="2" bestFit="1" customWidth="1"/>
    <col min="14339" max="14593" width="12.453125" style="2"/>
    <col min="14594" max="14594" width="25.81640625" style="2" bestFit="1" customWidth="1"/>
    <col min="14595" max="14849" width="12.453125" style="2"/>
    <col min="14850" max="14850" width="25.81640625" style="2" bestFit="1" customWidth="1"/>
    <col min="14851" max="15105" width="12.453125" style="2"/>
    <col min="15106" max="15106" width="25.81640625" style="2" bestFit="1" customWidth="1"/>
    <col min="15107" max="15361" width="12.453125" style="2"/>
    <col min="15362" max="15362" width="25.81640625" style="2" bestFit="1" customWidth="1"/>
    <col min="15363" max="15617" width="12.453125" style="2"/>
    <col min="15618" max="15618" width="25.81640625" style="2" bestFit="1" customWidth="1"/>
    <col min="15619" max="15873" width="12.453125" style="2"/>
    <col min="15874" max="15874" width="25.81640625" style="2" bestFit="1" customWidth="1"/>
    <col min="15875" max="16129" width="12.453125" style="2"/>
    <col min="16130" max="16130" width="25.81640625" style="2" bestFit="1" customWidth="1"/>
    <col min="16131" max="16384" width="12.453125" style="2"/>
  </cols>
  <sheetData>
    <row r="1" spans="1:4">
      <c r="A1" s="4" t="s">
        <v>39</v>
      </c>
    </row>
    <row r="3" spans="1:4">
      <c r="B3" s="22" t="s">
        <v>40</v>
      </c>
      <c r="C3" s="23">
        <v>10000</v>
      </c>
      <c r="D3" s="5"/>
    </row>
    <row r="4" spans="1:4">
      <c r="B4" s="22" t="s">
        <v>41</v>
      </c>
      <c r="C4" s="23">
        <v>0</v>
      </c>
      <c r="D4" s="5"/>
    </row>
    <row r="5" spans="1:4">
      <c r="B5" s="22" t="s">
        <v>42</v>
      </c>
      <c r="C5" s="23">
        <v>0</v>
      </c>
      <c r="D5" s="5"/>
    </row>
    <row r="6" spans="1:4">
      <c r="B6" s="22" t="s">
        <v>567</v>
      </c>
      <c r="C6" s="23">
        <v>11500</v>
      </c>
      <c r="D6" s="5"/>
    </row>
    <row r="7" spans="1:4">
      <c r="B7" s="22" t="s">
        <v>43</v>
      </c>
      <c r="C7" s="23">
        <v>0</v>
      </c>
      <c r="D7" s="5"/>
    </row>
    <row r="8" spans="1:4">
      <c r="B8" s="2" t="s">
        <v>555</v>
      </c>
      <c r="C8" s="2">
        <v>58.57</v>
      </c>
    </row>
    <row r="11" spans="1:4">
      <c r="A11" s="7"/>
    </row>
    <row r="12" spans="1:4">
      <c r="A12" s="7"/>
    </row>
    <row r="13" spans="1:4">
      <c r="A13" s="7"/>
    </row>
    <row r="14" spans="1:4">
      <c r="A14" s="7"/>
    </row>
    <row r="15" spans="1:4">
      <c r="A15" s="7"/>
    </row>
    <row r="16" spans="1:4">
      <c r="A16" s="7"/>
    </row>
    <row r="17" spans="1:1">
      <c r="A17" s="7"/>
    </row>
    <row r="18" spans="1:1">
      <c r="A18" s="7"/>
    </row>
    <row r="19" spans="1:1">
      <c r="A19" s="7"/>
    </row>
    <row r="20" spans="1:1">
      <c r="A20" s="7"/>
    </row>
    <row r="21" spans="1:1">
      <c r="A21" s="7"/>
    </row>
    <row r="22" spans="1:1">
      <c r="A22" s="4"/>
    </row>
    <row r="23" spans="1:1">
      <c r="A23" s="4"/>
    </row>
    <row r="28" spans="1:1">
      <c r="A28" s="7"/>
    </row>
    <row r="29" spans="1:1">
      <c r="A29" s="7"/>
    </row>
    <row r="30" spans="1:1">
      <c r="A30" s="7"/>
    </row>
    <row r="31" spans="1:1">
      <c r="A31" s="7"/>
    </row>
    <row r="32" spans="1:1">
      <c r="A32" s="7"/>
    </row>
    <row r="33" spans="1:1">
      <c r="A33" s="7"/>
    </row>
    <row r="34" spans="1:1">
      <c r="A34" s="7"/>
    </row>
    <row r="53" spans="1:1">
      <c r="A53" s="4"/>
    </row>
    <row r="96" spans="1:1">
      <c r="A96" s="7"/>
    </row>
    <row r="97" spans="1:1">
      <c r="A97" s="7"/>
    </row>
    <row r="98" spans="1:1">
      <c r="A98" s="7"/>
    </row>
    <row r="99" spans="1:1">
      <c r="A99" s="7"/>
    </row>
    <row r="100" spans="1:1">
      <c r="A100" s="7"/>
    </row>
    <row r="101" spans="1:1">
      <c r="A101" s="7"/>
    </row>
    <row r="103" spans="1:1">
      <c r="A103" s="4"/>
    </row>
    <row r="111" spans="1:1">
      <c r="A111" s="4"/>
    </row>
    <row r="113" spans="1:1">
      <c r="A113" s="7"/>
    </row>
    <row r="114" spans="1:1">
      <c r="A114" s="7"/>
    </row>
    <row r="115" spans="1:1">
      <c r="A115" s="7"/>
    </row>
    <row r="116" spans="1:1">
      <c r="A116" s="7"/>
    </row>
    <row r="117" spans="1:1">
      <c r="A117" s="7"/>
    </row>
    <row r="118" spans="1:1">
      <c r="A118" s="7"/>
    </row>
    <row r="119" spans="1:1">
      <c r="A119" s="7"/>
    </row>
    <row r="120" spans="1:1">
      <c r="A120" s="7"/>
    </row>
    <row r="121" spans="1:1">
      <c r="A121" s="7"/>
    </row>
    <row r="122" spans="1:1">
      <c r="A122" s="7"/>
    </row>
    <row r="123" spans="1:1">
      <c r="A123" s="7"/>
    </row>
    <row r="124" spans="1:1">
      <c r="A124" s="7"/>
    </row>
    <row r="125" spans="1:1">
      <c r="A125" s="7"/>
    </row>
    <row r="126" spans="1:1">
      <c r="A126" s="7"/>
    </row>
    <row r="127" spans="1:1">
      <c r="A127" s="7"/>
    </row>
    <row r="128" spans="1:1">
      <c r="A128" s="7"/>
    </row>
    <row r="129" spans="1:1">
      <c r="A129" s="7"/>
    </row>
    <row r="130" spans="1:1">
      <c r="A130" s="7"/>
    </row>
    <row r="131" spans="1:1">
      <c r="A131" s="7"/>
    </row>
    <row r="132" spans="1:1">
      <c r="A132" s="7"/>
    </row>
    <row r="133" spans="1:1">
      <c r="A133" s="7"/>
    </row>
    <row r="134" spans="1:1">
      <c r="A134" s="7"/>
    </row>
    <row r="135" spans="1:1">
      <c r="A135" s="7"/>
    </row>
    <row r="136" spans="1:1">
      <c r="A136" s="7"/>
    </row>
    <row r="137" spans="1:1">
      <c r="A137" s="7"/>
    </row>
    <row r="138" spans="1:1">
      <c r="A138" s="7"/>
    </row>
    <row r="139" spans="1:1">
      <c r="A139" s="7"/>
    </row>
    <row r="140" spans="1:1">
      <c r="A140" s="7"/>
    </row>
    <row r="141" spans="1:1">
      <c r="A141" s="7"/>
    </row>
    <row r="142" spans="1:1">
      <c r="A142" s="7"/>
    </row>
    <row r="143" spans="1:1">
      <c r="A143" s="7"/>
    </row>
    <row r="144" spans="1:1">
      <c r="A144" s="7"/>
    </row>
    <row r="145" spans="1:1">
      <c r="A145" s="7"/>
    </row>
    <row r="146" spans="1:1">
      <c r="A146" s="7"/>
    </row>
    <row r="147" spans="1:1">
      <c r="A147" s="7"/>
    </row>
    <row r="148" spans="1:1">
      <c r="A148" s="7"/>
    </row>
    <row r="149" spans="1:1">
      <c r="A149" s="7"/>
    </row>
    <row r="150" spans="1:1">
      <c r="A150" s="7"/>
    </row>
    <row r="151" spans="1:1">
      <c r="A151" s="7"/>
    </row>
    <row r="152" spans="1:1">
      <c r="A152" s="7"/>
    </row>
    <row r="153" spans="1:1">
      <c r="A153" s="7"/>
    </row>
    <row r="154" spans="1:1">
      <c r="A154" s="7"/>
    </row>
    <row r="155" spans="1:1">
      <c r="A155" s="7"/>
    </row>
    <row r="156" spans="1:1">
      <c r="A156" s="7"/>
    </row>
    <row r="157" spans="1:1">
      <c r="A157" s="7"/>
    </row>
    <row r="158" spans="1:1">
      <c r="A158" s="7"/>
    </row>
    <row r="159" spans="1:1">
      <c r="A159" s="7"/>
    </row>
    <row r="160" spans="1:1">
      <c r="A160" s="7"/>
    </row>
    <row r="161" spans="1:1">
      <c r="A161" s="7"/>
    </row>
    <row r="162" spans="1:1">
      <c r="A162" s="7"/>
    </row>
    <row r="163" spans="1:1">
      <c r="A163" s="7"/>
    </row>
    <row r="164" spans="1:1">
      <c r="A164" s="7"/>
    </row>
    <row r="165" spans="1:1">
      <c r="A165" s="7"/>
    </row>
    <row r="166" spans="1:1">
      <c r="A166" s="7"/>
    </row>
    <row r="167" spans="1:1">
      <c r="A167" s="7"/>
    </row>
    <row r="168" spans="1:1">
      <c r="A168" s="7"/>
    </row>
    <row r="169" spans="1:1">
      <c r="A169" s="7"/>
    </row>
    <row r="170" spans="1:1">
      <c r="A170" s="7"/>
    </row>
    <row r="171" spans="1:1">
      <c r="A171" s="7"/>
    </row>
    <row r="172" spans="1:1">
      <c r="A172" s="7"/>
    </row>
    <row r="177" spans="1:1">
      <c r="A177" s="2"/>
    </row>
    <row r="178" spans="1:1">
      <c r="A178" s="4"/>
    </row>
    <row r="179" spans="1:1">
      <c r="A179" s="4"/>
    </row>
    <row r="181" spans="1:1">
      <c r="A181" s="4"/>
    </row>
    <row r="182" spans="1:1">
      <c r="A182" s="4"/>
    </row>
    <row r="183" spans="1:1">
      <c r="A183" s="4"/>
    </row>
    <row r="184" spans="1:1">
      <c r="A184" s="4"/>
    </row>
    <row r="185" spans="1:1">
      <c r="A185" s="4"/>
    </row>
    <row r="186" spans="1:1">
      <c r="A186" s="4"/>
    </row>
    <row r="187" spans="1:1">
      <c r="A187" s="4"/>
    </row>
    <row r="188" spans="1:1">
      <c r="A188" s="4"/>
    </row>
    <row r="189" spans="1:1">
      <c r="A189" s="4"/>
    </row>
    <row r="190" spans="1:1">
      <c r="A190" s="4"/>
    </row>
    <row r="191" spans="1:1">
      <c r="A191" s="4"/>
    </row>
    <row r="192" spans="1:1">
      <c r="A192" s="4"/>
    </row>
    <row r="193" spans="1:1">
      <c r="A193" s="4"/>
    </row>
    <row r="194" spans="1:1">
      <c r="A194" s="4"/>
    </row>
    <row r="195" spans="1:1">
      <c r="A195" s="4"/>
    </row>
    <row r="196" spans="1:1">
      <c r="A196" s="4"/>
    </row>
    <row r="197" spans="1:1">
      <c r="A197" s="4"/>
    </row>
    <row r="198" spans="1:1">
      <c r="A198" s="4"/>
    </row>
    <row r="199" spans="1:1">
      <c r="A199" s="4"/>
    </row>
    <row r="200" spans="1:1">
      <c r="A200" s="4"/>
    </row>
    <row r="201" spans="1:1">
      <c r="A201" s="4"/>
    </row>
    <row r="202" spans="1:1">
      <c r="A202" s="4"/>
    </row>
    <row r="203" spans="1:1">
      <c r="A203" s="4"/>
    </row>
    <row r="204" spans="1:1">
      <c r="A204" s="4"/>
    </row>
    <row r="205" spans="1:1">
      <c r="A205" s="4"/>
    </row>
    <row r="206" spans="1:1">
      <c r="A206" s="4"/>
    </row>
    <row r="207" spans="1:1">
      <c r="A207" s="4"/>
    </row>
    <row r="208" spans="1:1">
      <c r="A208" s="4"/>
    </row>
    <row r="209" spans="1:1">
      <c r="A209" s="4"/>
    </row>
    <row r="210" spans="1:1">
      <c r="A210" s="4"/>
    </row>
    <row r="211" spans="1:1">
      <c r="A211" s="4"/>
    </row>
    <row r="212" spans="1:1">
      <c r="A212" s="4"/>
    </row>
    <row r="213" spans="1:1">
      <c r="A213" s="4"/>
    </row>
    <row r="214" spans="1:1">
      <c r="A214" s="4"/>
    </row>
    <row r="215" spans="1:1">
      <c r="A215" s="4"/>
    </row>
    <row r="224" spans="1:1" s="7" customFormat="1" ht="14.5"/>
    <row r="225" spans="1:1" s="7" customFormat="1" ht="14.5"/>
    <row r="226" spans="1:1" s="7" customFormat="1" ht="14.5"/>
    <row r="227" spans="1:1" s="7" customFormat="1" ht="14.5"/>
    <row r="228" spans="1:1">
      <c r="A228" s="2"/>
    </row>
    <row r="234" spans="1:1">
      <c r="A234" s="2"/>
    </row>
    <row r="235" spans="1:1">
      <c r="A235" s="2"/>
    </row>
    <row r="236" spans="1:1">
      <c r="A236" s="6"/>
    </row>
    <row r="237" spans="1:1">
      <c r="A237" s="6"/>
    </row>
    <row r="239" spans="1:1">
      <c r="A239" s="8"/>
    </row>
    <row r="240" spans="1:1">
      <c r="A240" s="7"/>
    </row>
    <row r="241" spans="1:1">
      <c r="A241" s="7"/>
    </row>
    <row r="242" spans="1:1">
      <c r="A242" s="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EBB47-656F-4AAA-9D8C-BF46B536BE9F}">
  <dimension ref="A1:H22"/>
  <sheetViews>
    <sheetView topLeftCell="A6" workbookViewId="0">
      <selection activeCell="G17" sqref="G17"/>
    </sheetView>
  </sheetViews>
  <sheetFormatPr defaultColWidth="0" defaultRowHeight="14.5" zeroHeight="1"/>
  <cols>
    <col min="1" max="1" width="9" customWidth="1"/>
    <col min="2" max="2" width="35.453125" customWidth="1"/>
    <col min="3" max="7" width="14.54296875" customWidth="1"/>
    <col min="8" max="8" width="7.54296875" customWidth="1"/>
    <col min="9" max="16384" width="8.7265625" hidden="1"/>
  </cols>
  <sheetData>
    <row r="1" spans="1:8">
      <c r="A1" s="145"/>
      <c r="B1" s="146" t="s">
        <v>581</v>
      </c>
      <c r="C1" s="147"/>
      <c r="D1" s="145"/>
      <c r="E1" s="147"/>
      <c r="F1" s="145"/>
      <c r="G1" s="145"/>
      <c r="H1" s="145"/>
    </row>
    <row r="2" spans="1:8">
      <c r="A2" s="145"/>
      <c r="B2" s="146" t="s">
        <v>582</v>
      </c>
      <c r="C2" s="147"/>
      <c r="D2" s="145"/>
      <c r="E2" s="147"/>
      <c r="F2" s="145"/>
      <c r="G2" s="145"/>
      <c r="H2" s="145"/>
    </row>
    <row r="3" spans="1:8">
      <c r="A3" s="145"/>
      <c r="B3" s="145"/>
      <c r="C3" s="147"/>
      <c r="D3" s="145"/>
      <c r="E3" s="147"/>
      <c r="F3" s="145"/>
      <c r="G3" s="145"/>
      <c r="H3" s="145"/>
    </row>
    <row r="4" spans="1:8">
      <c r="A4" s="145"/>
      <c r="B4" s="145" t="s">
        <v>583</v>
      </c>
      <c r="C4" s="148">
        <f>DFE</f>
        <v>0</v>
      </c>
      <c r="D4" s="145"/>
      <c r="E4" s="147"/>
      <c r="F4" s="145"/>
      <c r="G4" s="145"/>
      <c r="H4" s="145"/>
    </row>
    <row r="5" spans="1:8">
      <c r="A5" s="145"/>
      <c r="B5" s="145" t="s">
        <v>584</v>
      </c>
      <c r="C5" s="197" t="str">
        <f>IFERROR(IF(DFE="","",_xlfn.XLOOKUP(DFE,Data!A:A,Data!B:B)),"Please enter a valid DfE number")</f>
        <v/>
      </c>
      <c r="D5" s="198"/>
      <c r="E5" s="198"/>
      <c r="F5" s="199"/>
      <c r="G5" s="145"/>
      <c r="H5" s="145"/>
    </row>
    <row r="6" spans="1:8" ht="15" thickBot="1">
      <c r="A6" s="145"/>
      <c r="B6" s="145"/>
      <c r="C6" s="147"/>
      <c r="D6" s="145"/>
      <c r="E6" s="147"/>
      <c r="F6" s="145"/>
      <c r="G6" s="145"/>
      <c r="H6" s="145"/>
    </row>
    <row r="7" spans="1:8" ht="135.65" customHeight="1" thickBot="1">
      <c r="A7" s="145"/>
      <c r="B7" s="149"/>
      <c r="C7" s="150" t="s">
        <v>585</v>
      </c>
      <c r="D7" s="151" t="s">
        <v>586</v>
      </c>
      <c r="E7" s="151" t="s">
        <v>587</v>
      </c>
      <c r="F7" s="151" t="s">
        <v>588</v>
      </c>
      <c r="G7" s="152" t="s">
        <v>566</v>
      </c>
      <c r="H7" s="145"/>
    </row>
    <row r="8" spans="1:8" ht="22" customHeight="1">
      <c r="A8" s="145"/>
      <c r="B8" s="153" t="s">
        <v>589</v>
      </c>
      <c r="C8" s="154"/>
      <c r="D8" s="155">
        <f>_xlfn.XLOOKUP(DFE,'Budget Share data'!M:M,'Budget Share data'!V:V)</f>
        <v>0</v>
      </c>
      <c r="E8" s="156"/>
      <c r="F8" s="156"/>
      <c r="G8" s="157" t="e">
        <f>IF(DFE=8501107,'Budget Share data'!N7,_xlfn.XLOOKUP(DFE,Data!A:A,Data!M:M)+_xlfn.XLOOKUP(DFE,Data!A:A,Data!N:N))</f>
        <v>#VALUE!</v>
      </c>
      <c r="H8" s="145"/>
    </row>
    <row r="9" spans="1:8" ht="22" customHeight="1">
      <c r="A9" s="145"/>
      <c r="B9" s="200" t="s">
        <v>590</v>
      </c>
      <c r="C9" s="158" t="s">
        <v>591</v>
      </c>
      <c r="D9" s="159">
        <f>_xlfn.XLOOKUP(DFE,'Budget Share data'!A:A,'Budget Share data'!R:R)</f>
        <v>0</v>
      </c>
      <c r="E9" s="160">
        <v>1.47</v>
      </c>
      <c r="F9" s="159">
        <f>D9*E9</f>
        <v>0</v>
      </c>
      <c r="G9" s="161"/>
      <c r="H9" s="145"/>
    </row>
    <row r="10" spans="1:8" ht="22" customHeight="1">
      <c r="A10" s="145"/>
      <c r="B10" s="200"/>
      <c r="C10" s="158" t="s">
        <v>592</v>
      </c>
      <c r="D10" s="159">
        <f>_xlfn.XLOOKUP(DFE,'Budget Share data'!A:A,'Budget Share data'!S:S)</f>
        <v>0</v>
      </c>
      <c r="E10" s="160">
        <v>1</v>
      </c>
      <c r="F10" s="159">
        <f t="shared" ref="F10:F14" si="0">D10*E10</f>
        <v>0</v>
      </c>
      <c r="G10" s="161"/>
      <c r="H10" s="145"/>
    </row>
    <row r="11" spans="1:8" ht="22" customHeight="1">
      <c r="A11" s="145"/>
      <c r="B11" s="200"/>
      <c r="C11" s="158" t="s">
        <v>593</v>
      </c>
      <c r="D11" s="159">
        <f>_xlfn.XLOOKUP(DFE,'Budget Share data'!A:A,'Budget Share data'!T:T)</f>
        <v>0</v>
      </c>
      <c r="E11" s="160">
        <v>1</v>
      </c>
      <c r="F11" s="159">
        <f t="shared" si="0"/>
        <v>0</v>
      </c>
      <c r="G11" s="161"/>
      <c r="H11" s="145"/>
    </row>
    <row r="12" spans="1:8" ht="22" customHeight="1">
      <c r="A12" s="145"/>
      <c r="B12" s="200" t="s">
        <v>594</v>
      </c>
      <c r="C12" s="158" t="s">
        <v>25</v>
      </c>
      <c r="D12" s="159">
        <f>_xlfn.XLOOKUP(DFE,'Budget Share data'!A:A,'Budget Share data'!O:O)</f>
        <v>0</v>
      </c>
      <c r="E12" s="160">
        <v>1</v>
      </c>
      <c r="F12" s="159">
        <f t="shared" si="0"/>
        <v>0</v>
      </c>
      <c r="G12" s="161"/>
      <c r="H12" s="145"/>
    </row>
    <row r="13" spans="1:8" ht="22" customHeight="1">
      <c r="A13" s="145"/>
      <c r="B13" s="200"/>
      <c r="C13" s="158" t="s">
        <v>26</v>
      </c>
      <c r="D13" s="159">
        <f>_xlfn.XLOOKUP(DFE,'Budget Share data'!A:A,'Budget Share data'!P:P)</f>
        <v>0</v>
      </c>
      <c r="E13" s="160">
        <v>1</v>
      </c>
      <c r="F13" s="159">
        <f t="shared" si="0"/>
        <v>0</v>
      </c>
      <c r="G13" s="161"/>
      <c r="H13" s="145"/>
    </row>
    <row r="14" spans="1:8" ht="22" customHeight="1" thickBot="1">
      <c r="A14" s="145"/>
      <c r="B14" s="201"/>
      <c r="C14" s="162" t="s">
        <v>557</v>
      </c>
      <c r="D14" s="163">
        <f>_xlfn.XLOOKUP(DFE,'Budget Share data'!A:A,'Budget Share data'!Q:Q)</f>
        <v>0</v>
      </c>
      <c r="E14" s="164">
        <v>1</v>
      </c>
      <c r="F14" s="163">
        <f t="shared" si="0"/>
        <v>0</v>
      </c>
      <c r="G14" s="165"/>
      <c r="H14" s="145"/>
    </row>
    <row r="15" spans="1:8" ht="22" customHeight="1">
      <c r="A15" s="145"/>
      <c r="B15" s="202" t="s">
        <v>595</v>
      </c>
      <c r="C15" s="203"/>
      <c r="D15" s="203"/>
      <c r="E15" s="203"/>
      <c r="F15" s="166">
        <f>SUM(F9:F14)</f>
        <v>0</v>
      </c>
      <c r="G15" s="167"/>
      <c r="H15" s="145"/>
    </row>
    <row r="16" spans="1:8" ht="22" customHeight="1">
      <c r="A16" s="145"/>
      <c r="B16" s="204" t="s">
        <v>596</v>
      </c>
      <c r="C16" s="205"/>
      <c r="D16" s="206" t="str">
        <f>"("&amp;TEXT(F15,"£#,##0.00")&amp;" / "&amp;TEXT(D8,"0.00")&amp;")"</f>
        <v>(£0.00 / 0.00)</v>
      </c>
      <c r="E16" s="207"/>
      <c r="F16" s="159" t="e">
        <f>ROUND(F15/D8,2)</f>
        <v>#DIV/0!</v>
      </c>
      <c r="G16" s="161"/>
      <c r="H16" s="145"/>
    </row>
    <row r="17" spans="1:8" ht="22" customHeight="1" thickBot="1">
      <c r="A17" s="145"/>
      <c r="B17" s="193" t="s">
        <v>597</v>
      </c>
      <c r="C17" s="194"/>
      <c r="D17" s="195" t="e">
        <f>"("&amp;TEXT(F16,"£#,##0.00")&amp;" * "&amp;TEXT(G8,"0.00")&amp;")"</f>
        <v>#DIV/0!</v>
      </c>
      <c r="E17" s="195"/>
      <c r="F17" s="168"/>
      <c r="G17" s="169" t="e">
        <f>F16*G8</f>
        <v>#DIV/0!</v>
      </c>
      <c r="H17" s="145"/>
    </row>
    <row r="18" spans="1:8">
      <c r="A18" s="145"/>
      <c r="B18" s="145"/>
      <c r="C18" s="147"/>
      <c r="D18" s="147"/>
      <c r="E18" s="147"/>
      <c r="F18" s="145"/>
      <c r="G18" s="170"/>
      <c r="H18" s="145"/>
    </row>
    <row r="19" spans="1:8" ht="35.15" customHeight="1">
      <c r="A19" s="145"/>
      <c r="B19" s="196" t="s">
        <v>598</v>
      </c>
      <c r="C19" s="196"/>
      <c r="D19" s="196"/>
      <c r="E19" s="196"/>
      <c r="F19" s="196"/>
      <c r="G19" s="196"/>
      <c r="H19" s="145"/>
    </row>
    <row r="20" spans="1:8">
      <c r="A20" s="145"/>
      <c r="B20" s="196"/>
      <c r="C20" s="196"/>
      <c r="D20" s="196"/>
      <c r="E20" s="196"/>
      <c r="F20" s="196"/>
      <c r="G20" s="196"/>
      <c r="H20" s="145"/>
    </row>
    <row r="21" spans="1:8">
      <c r="A21" s="145"/>
      <c r="B21" s="196"/>
      <c r="C21" s="196"/>
      <c r="D21" s="196"/>
      <c r="E21" s="196"/>
      <c r="F21" s="196"/>
      <c r="G21" s="196"/>
      <c r="H21" s="171"/>
    </row>
    <row r="22" spans="1:8">
      <c r="A22" s="145"/>
      <c r="B22" s="145"/>
      <c r="C22" s="147"/>
      <c r="D22" s="145"/>
      <c r="E22" s="147"/>
      <c r="F22" s="145"/>
      <c r="G22" s="145"/>
      <c r="H22" s="172"/>
    </row>
  </sheetData>
  <sheetProtection algorithmName="SHA-512" hashValue="b9Dmq3isSeYaGFV6plsDXfUzZL1KBm4vt76aDsY1X5ikZg+UrJ1tJTPnwnP5923FlxJUQof5Sy6UcgLIrO+Pkg==" saltValue="G9i9+yC2I+a4L1e+svv1ug==" spinCount="100000" sheet="1" objects="1" scenarios="1"/>
  <protectedRanges>
    <protectedRange sqref="C4" name="Range1"/>
  </protectedRanges>
  <mergeCells count="9">
    <mergeCell ref="B17:C17"/>
    <mergeCell ref="D17:E17"/>
    <mergeCell ref="B19:G21"/>
    <mergeCell ref="C5:F5"/>
    <mergeCell ref="B9:B11"/>
    <mergeCell ref="B12:B14"/>
    <mergeCell ref="B15:E15"/>
    <mergeCell ref="B16:C16"/>
    <mergeCell ref="D16:E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5D680-EE9D-40B7-846C-46A246F1A1A6}">
  <dimension ref="A1:E5"/>
  <sheetViews>
    <sheetView workbookViewId="0">
      <selection activeCell="A5" sqref="A1:A5"/>
    </sheetView>
  </sheetViews>
  <sheetFormatPr defaultColWidth="9.7265625" defaultRowHeight="14.5"/>
  <cols>
    <col min="1" max="1" width="103.54296875" style="97" customWidth="1"/>
    <col min="2" max="2" width="9.7265625" style="97" customWidth="1"/>
    <col min="3" max="16384" width="9.7265625" style="97"/>
  </cols>
  <sheetData>
    <row r="1" spans="1:5" ht="183.75" customHeight="1">
      <c r="A1" s="96" t="s">
        <v>531</v>
      </c>
    </row>
    <row r="2" spans="1:5" ht="153" customHeight="1">
      <c r="A2" s="96" t="s">
        <v>45</v>
      </c>
    </row>
    <row r="3" spans="1:5" ht="15.5">
      <c r="A3" s="98" t="s">
        <v>46</v>
      </c>
    </row>
    <row r="4" spans="1:5">
      <c r="A4" s="105" t="s">
        <v>47</v>
      </c>
    </row>
    <row r="5" spans="1:5" ht="15.5">
      <c r="A5" s="99" t="s">
        <v>48</v>
      </c>
      <c r="B5" s="100"/>
      <c r="C5" s="100"/>
      <c r="D5" s="100"/>
      <c r="E5" s="100"/>
    </row>
  </sheetData>
  <sheetProtection algorithmName="SHA-512" hashValue="JNEzH6BfcufFF7MYI6BFAJgDVzYtGvzkpLMRHfs+zsRj7G8bxirCYys/rE7sR44RAeak183kVJbdZcJJMwkydw==" saltValue="Zo2ZawcuzvnV3i02eIhP3w==" spinCount="100000" sheet="1" objects="1" scenarios="1"/>
  <hyperlinks>
    <hyperlink ref="A4" r:id="rId1" xr:uid="{98588680-9228-4E96-800E-8A2CF9F155AC}"/>
    <hyperlink ref="A5" r:id="rId2" xr:uid="{6612DD07-1721-4774-8D4A-1A46294BB765}"/>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69D66-2A5B-40AC-A208-9D13DEC44D8D}">
  <sheetPr filterMode="1"/>
  <dimension ref="A1:L387"/>
  <sheetViews>
    <sheetView topLeftCell="D1" workbookViewId="0">
      <pane ySplit="1" topLeftCell="A114" activePane="bottomLeft" state="frozen"/>
      <selection activeCell="L120" sqref="L120"/>
      <selection pane="bottomLeft" activeCell="L120" sqref="L120"/>
    </sheetView>
  </sheetViews>
  <sheetFormatPr defaultColWidth="9.7265625" defaultRowHeight="15.5"/>
  <cols>
    <col min="1" max="1" width="16.26953125" style="98" bestFit="1" customWidth="1"/>
    <col min="2" max="2" width="39.81640625" style="98" bestFit="1" customWidth="1"/>
    <col min="3" max="3" width="8.54296875" style="98" bestFit="1" customWidth="1"/>
    <col min="4" max="4" width="20.81640625" style="98" customWidth="1"/>
    <col min="5" max="5" width="15.453125" style="98" customWidth="1"/>
    <col min="6" max="6" width="59.54296875" style="98" bestFit="1" customWidth="1"/>
    <col min="7" max="7" width="9.81640625" style="98" bestFit="1" customWidth="1"/>
    <col min="8" max="8" width="20.7265625" style="98" customWidth="1"/>
    <col min="9" max="9" width="11.81640625" style="98" bestFit="1" customWidth="1"/>
    <col min="10" max="10" width="17.26953125" style="98" bestFit="1" customWidth="1"/>
    <col min="11" max="11" width="14.26953125" style="98" customWidth="1"/>
    <col min="12" max="12" width="9.7265625" style="97" customWidth="1"/>
    <col min="13" max="16384" width="9.7265625" style="97"/>
  </cols>
  <sheetData>
    <row r="1" spans="1:12" ht="62">
      <c r="A1" s="101" t="s">
        <v>49</v>
      </c>
      <c r="B1" s="101" t="s">
        <v>50</v>
      </c>
      <c r="C1" s="101" t="s">
        <v>51</v>
      </c>
      <c r="D1" s="101" t="s">
        <v>52</v>
      </c>
      <c r="E1" s="101" t="s">
        <v>53</v>
      </c>
      <c r="F1" s="101" t="s">
        <v>54</v>
      </c>
      <c r="G1" s="102" t="s">
        <v>55</v>
      </c>
      <c r="H1" s="103" t="s">
        <v>56</v>
      </c>
      <c r="I1" s="103" t="s">
        <v>57</v>
      </c>
      <c r="J1" s="103" t="s">
        <v>58</v>
      </c>
      <c r="K1" s="103" t="s">
        <v>59</v>
      </c>
      <c r="L1" s="124" t="s">
        <v>556</v>
      </c>
    </row>
    <row r="2" spans="1:12" hidden="1">
      <c r="A2" s="116">
        <v>301</v>
      </c>
      <c r="B2" s="116" t="s">
        <v>60</v>
      </c>
      <c r="C2" s="116">
        <v>132816</v>
      </c>
      <c r="D2" s="116">
        <v>3011100</v>
      </c>
      <c r="E2" s="116">
        <v>1100</v>
      </c>
      <c r="F2" s="116" t="s">
        <v>61</v>
      </c>
      <c r="G2" s="116">
        <v>12</v>
      </c>
      <c r="H2" s="117">
        <v>1877121</v>
      </c>
      <c r="I2" s="117">
        <v>63822</v>
      </c>
      <c r="J2" s="116"/>
      <c r="K2" s="116" t="s">
        <v>62</v>
      </c>
    </row>
    <row r="3" spans="1:12" hidden="1">
      <c r="A3" s="116">
        <v>302</v>
      </c>
      <c r="B3" s="116" t="s">
        <v>63</v>
      </c>
      <c r="C3" s="116">
        <v>101255</v>
      </c>
      <c r="D3" s="116">
        <v>3021100</v>
      </c>
      <c r="E3" s="116">
        <v>1100</v>
      </c>
      <c r="F3" s="116" t="s">
        <v>64</v>
      </c>
      <c r="G3" s="116">
        <v>12</v>
      </c>
      <c r="H3" s="117">
        <v>2780360</v>
      </c>
      <c r="I3" s="117">
        <v>94532</v>
      </c>
      <c r="J3" s="116"/>
      <c r="K3" s="116" t="s">
        <v>62</v>
      </c>
    </row>
    <row r="4" spans="1:12" hidden="1">
      <c r="A4" s="116">
        <v>302</v>
      </c>
      <c r="B4" s="116" t="s">
        <v>63</v>
      </c>
      <c r="C4" s="116">
        <v>133749</v>
      </c>
      <c r="D4" s="116">
        <v>3021102</v>
      </c>
      <c r="E4" s="116">
        <v>1102</v>
      </c>
      <c r="F4" s="116" t="s">
        <v>65</v>
      </c>
      <c r="G4" s="116">
        <v>12</v>
      </c>
      <c r="H4" s="117">
        <v>486423</v>
      </c>
      <c r="I4" s="117">
        <v>16538</v>
      </c>
      <c r="J4" s="116"/>
      <c r="K4" s="116" t="s">
        <v>62</v>
      </c>
    </row>
    <row r="5" spans="1:12" hidden="1">
      <c r="A5" s="116">
        <v>370</v>
      </c>
      <c r="B5" s="116" t="s">
        <v>66</v>
      </c>
      <c r="C5" s="116">
        <v>141564</v>
      </c>
      <c r="D5" s="116">
        <v>3701101</v>
      </c>
      <c r="E5" s="116">
        <v>1101</v>
      </c>
      <c r="F5" s="116" t="s">
        <v>67</v>
      </c>
      <c r="G5" s="116">
        <v>12</v>
      </c>
      <c r="H5" s="117">
        <v>2024255</v>
      </c>
      <c r="I5" s="117">
        <v>68825</v>
      </c>
      <c r="J5" s="116"/>
      <c r="K5" s="116" t="s">
        <v>68</v>
      </c>
    </row>
    <row r="6" spans="1:12" hidden="1">
      <c r="A6" s="116">
        <v>822</v>
      </c>
      <c r="B6" s="116" t="s">
        <v>532</v>
      </c>
      <c r="C6" s="116">
        <v>139320</v>
      </c>
      <c r="D6" s="116">
        <v>8221104</v>
      </c>
      <c r="E6" s="116">
        <v>1104</v>
      </c>
      <c r="F6" s="116" t="s">
        <v>69</v>
      </c>
      <c r="G6" s="116">
        <v>12</v>
      </c>
      <c r="H6" s="117">
        <v>2509225</v>
      </c>
      <c r="I6" s="117">
        <v>85314</v>
      </c>
      <c r="J6" s="116"/>
      <c r="K6" s="116" t="s">
        <v>68</v>
      </c>
    </row>
    <row r="7" spans="1:12" hidden="1">
      <c r="A7" s="116">
        <v>303</v>
      </c>
      <c r="B7" s="116" t="s">
        <v>70</v>
      </c>
      <c r="C7" s="116">
        <v>144407</v>
      </c>
      <c r="D7" s="116">
        <v>3031102</v>
      </c>
      <c r="E7" s="116">
        <v>1102</v>
      </c>
      <c r="F7" s="116" t="s">
        <v>71</v>
      </c>
      <c r="G7" s="116">
        <v>12</v>
      </c>
      <c r="H7" s="117">
        <v>3293613</v>
      </c>
      <c r="I7" s="117">
        <v>111983</v>
      </c>
      <c r="J7" s="116"/>
      <c r="K7" s="116" t="s">
        <v>68</v>
      </c>
    </row>
    <row r="8" spans="1:12" hidden="1">
      <c r="A8" s="116">
        <v>330</v>
      </c>
      <c r="B8" s="116" t="s">
        <v>72</v>
      </c>
      <c r="C8" s="116">
        <v>103146</v>
      </c>
      <c r="D8" s="116">
        <v>3301100</v>
      </c>
      <c r="E8" s="116">
        <v>1100</v>
      </c>
      <c r="F8" s="116" t="s">
        <v>79</v>
      </c>
      <c r="G8" s="116">
        <v>12</v>
      </c>
      <c r="H8" s="117">
        <v>7983786</v>
      </c>
      <c r="I8" s="117">
        <v>271449</v>
      </c>
      <c r="J8" s="116"/>
      <c r="K8" s="116" t="s">
        <v>62</v>
      </c>
    </row>
    <row r="9" spans="1:12" hidden="1">
      <c r="A9" s="116">
        <v>330</v>
      </c>
      <c r="B9" s="116" t="s">
        <v>72</v>
      </c>
      <c r="C9" s="116">
        <v>138775</v>
      </c>
      <c r="D9" s="116">
        <v>3301105</v>
      </c>
      <c r="E9" s="116">
        <v>1105</v>
      </c>
      <c r="F9" s="116" t="s">
        <v>73</v>
      </c>
      <c r="G9" s="116">
        <v>12</v>
      </c>
      <c r="H9" s="117">
        <v>1366000</v>
      </c>
      <c r="I9" s="117">
        <v>46444</v>
      </c>
      <c r="J9" s="116"/>
      <c r="K9" s="116" t="s">
        <v>68</v>
      </c>
    </row>
    <row r="10" spans="1:12" hidden="1">
      <c r="A10" s="116">
        <v>330</v>
      </c>
      <c r="B10" s="116" t="s">
        <v>72</v>
      </c>
      <c r="C10" s="116">
        <v>141739</v>
      </c>
      <c r="D10" s="116">
        <v>3301110</v>
      </c>
      <c r="E10" s="116">
        <v>1110</v>
      </c>
      <c r="F10" s="116" t="s">
        <v>76</v>
      </c>
      <c r="G10" s="116">
        <v>12</v>
      </c>
      <c r="H10" s="117">
        <v>1371000</v>
      </c>
      <c r="I10" s="117">
        <v>46614</v>
      </c>
      <c r="J10" s="116"/>
      <c r="K10" s="116" t="s">
        <v>68</v>
      </c>
    </row>
    <row r="11" spans="1:12" hidden="1">
      <c r="A11" s="116">
        <v>330</v>
      </c>
      <c r="B11" s="116" t="s">
        <v>72</v>
      </c>
      <c r="C11" s="116">
        <v>139671</v>
      </c>
      <c r="D11" s="116">
        <v>3301107</v>
      </c>
      <c r="E11" s="116">
        <v>1107</v>
      </c>
      <c r="F11" s="116" t="s">
        <v>74</v>
      </c>
      <c r="G11" s="116">
        <v>12</v>
      </c>
      <c r="H11" s="117">
        <v>1132225</v>
      </c>
      <c r="I11" s="117">
        <v>38496</v>
      </c>
      <c r="J11" s="116"/>
      <c r="K11" s="116" t="s">
        <v>68</v>
      </c>
    </row>
    <row r="12" spans="1:12" hidden="1">
      <c r="A12" s="116">
        <v>330</v>
      </c>
      <c r="B12" s="116" t="s">
        <v>72</v>
      </c>
      <c r="C12" s="116">
        <v>142071</v>
      </c>
      <c r="D12" s="116">
        <v>3301111</v>
      </c>
      <c r="E12" s="116">
        <v>1111</v>
      </c>
      <c r="F12" s="116" t="s">
        <v>77</v>
      </c>
      <c r="G12" s="116">
        <v>12</v>
      </c>
      <c r="H12" s="117">
        <v>1073225</v>
      </c>
      <c r="I12" s="117">
        <v>36490</v>
      </c>
      <c r="J12" s="116"/>
      <c r="K12" s="116" t="s">
        <v>68</v>
      </c>
    </row>
    <row r="13" spans="1:12" hidden="1">
      <c r="A13" s="116">
        <v>330</v>
      </c>
      <c r="B13" s="116" t="s">
        <v>72</v>
      </c>
      <c r="C13" s="116">
        <v>146731</v>
      </c>
      <c r="D13" s="116">
        <v>3301112</v>
      </c>
      <c r="E13" s="116">
        <v>1112</v>
      </c>
      <c r="F13" s="116" t="s">
        <v>78</v>
      </c>
      <c r="G13" s="116">
        <v>12</v>
      </c>
      <c r="H13" s="117">
        <v>735613</v>
      </c>
      <c r="I13" s="117">
        <v>25011</v>
      </c>
      <c r="J13" s="116"/>
      <c r="K13" s="116" t="s">
        <v>68</v>
      </c>
    </row>
    <row r="14" spans="1:12" hidden="1">
      <c r="A14" s="116">
        <v>330</v>
      </c>
      <c r="B14" s="116" t="s">
        <v>72</v>
      </c>
      <c r="C14" s="116">
        <v>139731</v>
      </c>
      <c r="D14" s="116">
        <v>3301108</v>
      </c>
      <c r="E14" s="116">
        <v>1108</v>
      </c>
      <c r="F14" s="116" t="s">
        <v>75</v>
      </c>
      <c r="G14" s="116">
        <v>12</v>
      </c>
      <c r="H14" s="117">
        <v>1795270</v>
      </c>
      <c r="I14" s="117">
        <v>61039</v>
      </c>
      <c r="J14" s="116"/>
      <c r="K14" s="116" t="s">
        <v>68</v>
      </c>
    </row>
    <row r="15" spans="1:12" hidden="1">
      <c r="A15" s="116">
        <v>889</v>
      </c>
      <c r="B15" s="116" t="s">
        <v>80</v>
      </c>
      <c r="C15" s="116">
        <v>132128</v>
      </c>
      <c r="D15" s="116">
        <v>8891100</v>
      </c>
      <c r="E15" s="116">
        <v>1100</v>
      </c>
      <c r="F15" s="116" t="s">
        <v>82</v>
      </c>
      <c r="G15" s="116">
        <v>12</v>
      </c>
      <c r="H15" s="117">
        <v>2694267</v>
      </c>
      <c r="I15" s="117">
        <v>91605</v>
      </c>
      <c r="J15" s="116"/>
      <c r="K15" s="116" t="s">
        <v>62</v>
      </c>
    </row>
    <row r="16" spans="1:12" hidden="1">
      <c r="A16" s="116">
        <v>889</v>
      </c>
      <c r="B16" s="116" t="s">
        <v>80</v>
      </c>
      <c r="C16" s="116">
        <v>139413</v>
      </c>
      <c r="D16" s="116">
        <v>8891102</v>
      </c>
      <c r="E16" s="116">
        <v>1102</v>
      </c>
      <c r="F16" s="116" t="s">
        <v>81</v>
      </c>
      <c r="G16" s="116">
        <v>12</v>
      </c>
      <c r="H16" s="117">
        <v>2704568</v>
      </c>
      <c r="I16" s="117">
        <v>91955</v>
      </c>
      <c r="J16" s="116"/>
      <c r="K16" s="116" t="s">
        <v>68</v>
      </c>
    </row>
    <row r="17" spans="1:11" hidden="1">
      <c r="A17" s="116">
        <v>890</v>
      </c>
      <c r="B17" s="116" t="s">
        <v>83</v>
      </c>
      <c r="C17" s="116">
        <v>131772</v>
      </c>
      <c r="D17" s="116">
        <v>8901100</v>
      </c>
      <c r="E17" s="116">
        <v>1100</v>
      </c>
      <c r="F17" s="116" t="s">
        <v>84</v>
      </c>
      <c r="G17" s="116">
        <v>12</v>
      </c>
      <c r="H17" s="117">
        <v>3385406</v>
      </c>
      <c r="I17" s="117">
        <v>115104</v>
      </c>
      <c r="J17" s="116"/>
      <c r="K17" s="116" t="s">
        <v>62</v>
      </c>
    </row>
    <row r="18" spans="1:11" hidden="1">
      <c r="A18" s="116">
        <v>350</v>
      </c>
      <c r="B18" s="116" t="s">
        <v>85</v>
      </c>
      <c r="C18" s="116">
        <v>142702</v>
      </c>
      <c r="D18" s="116">
        <v>3501109</v>
      </c>
      <c r="E18" s="116">
        <v>1109</v>
      </c>
      <c r="F18" s="116" t="s">
        <v>88</v>
      </c>
      <c r="G18" s="116">
        <v>12</v>
      </c>
      <c r="H18" s="117">
        <v>946550</v>
      </c>
      <c r="I18" s="117">
        <v>32183</v>
      </c>
      <c r="J18" s="116"/>
      <c r="K18" s="116" t="s">
        <v>68</v>
      </c>
    </row>
    <row r="19" spans="1:11" hidden="1">
      <c r="A19" s="116">
        <v>350</v>
      </c>
      <c r="B19" s="116" t="s">
        <v>85</v>
      </c>
      <c r="C19" s="116">
        <v>142719</v>
      </c>
      <c r="D19" s="116">
        <v>3501100</v>
      </c>
      <c r="E19" s="116">
        <v>1100</v>
      </c>
      <c r="F19" s="116" t="s">
        <v>86</v>
      </c>
      <c r="G19" s="116">
        <v>12</v>
      </c>
      <c r="H19" s="117">
        <v>1049793</v>
      </c>
      <c r="I19" s="117">
        <v>35693</v>
      </c>
      <c r="J19" s="116"/>
      <c r="K19" s="116" t="s">
        <v>68</v>
      </c>
    </row>
    <row r="20" spans="1:11" hidden="1">
      <c r="A20" s="116">
        <v>350</v>
      </c>
      <c r="B20" s="116" t="s">
        <v>85</v>
      </c>
      <c r="C20" s="116">
        <v>142758</v>
      </c>
      <c r="D20" s="116">
        <v>3501103</v>
      </c>
      <c r="E20" s="116">
        <v>1103</v>
      </c>
      <c r="F20" s="116" t="s">
        <v>87</v>
      </c>
      <c r="G20" s="116">
        <v>12</v>
      </c>
      <c r="H20" s="117">
        <v>2007083</v>
      </c>
      <c r="I20" s="117">
        <v>68241</v>
      </c>
      <c r="J20" s="116"/>
      <c r="K20" s="116" t="s">
        <v>68</v>
      </c>
    </row>
    <row r="21" spans="1:11" hidden="1">
      <c r="A21" s="116">
        <v>839</v>
      </c>
      <c r="B21" s="116" t="s">
        <v>90</v>
      </c>
      <c r="C21" s="116">
        <v>134374</v>
      </c>
      <c r="D21" s="116">
        <v>8391106</v>
      </c>
      <c r="E21" s="116">
        <v>1106</v>
      </c>
      <c r="F21" s="116" t="s">
        <v>91</v>
      </c>
      <c r="G21" s="116">
        <v>12</v>
      </c>
      <c r="H21" s="117">
        <v>848392</v>
      </c>
      <c r="I21" s="117">
        <v>28845</v>
      </c>
      <c r="J21" s="116"/>
      <c r="K21" s="116" t="s">
        <v>62</v>
      </c>
    </row>
    <row r="22" spans="1:11" hidden="1">
      <c r="A22" s="116">
        <v>839</v>
      </c>
      <c r="B22" s="116" t="s">
        <v>90</v>
      </c>
      <c r="C22" s="116">
        <v>139498</v>
      </c>
      <c r="D22" s="116">
        <v>8391100</v>
      </c>
      <c r="E22" s="116">
        <v>1100</v>
      </c>
      <c r="F22" s="116" t="s">
        <v>89</v>
      </c>
      <c r="G22" s="116">
        <v>12</v>
      </c>
      <c r="H22" s="117">
        <v>2456008</v>
      </c>
      <c r="I22" s="117">
        <v>83504</v>
      </c>
      <c r="J22" s="116"/>
      <c r="K22" s="116" t="s">
        <v>68</v>
      </c>
    </row>
    <row r="23" spans="1:11" hidden="1">
      <c r="A23" s="116">
        <v>867</v>
      </c>
      <c r="B23" s="116" t="s">
        <v>92</v>
      </c>
      <c r="C23" s="116">
        <v>131769</v>
      </c>
      <c r="D23" s="116">
        <v>8671105</v>
      </c>
      <c r="E23" s="116">
        <v>1105</v>
      </c>
      <c r="F23" s="116" t="s">
        <v>93</v>
      </c>
      <c r="G23" s="116">
        <v>12</v>
      </c>
      <c r="H23" s="117">
        <v>1190214</v>
      </c>
      <c r="I23" s="117">
        <v>40467</v>
      </c>
      <c r="J23" s="116"/>
      <c r="K23" s="116" t="s">
        <v>62</v>
      </c>
    </row>
    <row r="24" spans="1:11" hidden="1">
      <c r="A24" s="116">
        <v>380</v>
      </c>
      <c r="B24" s="116" t="s">
        <v>94</v>
      </c>
      <c r="C24" s="116">
        <v>133410</v>
      </c>
      <c r="D24" s="116">
        <v>3801103</v>
      </c>
      <c r="E24" s="116">
        <v>1103</v>
      </c>
      <c r="F24" s="116" t="s">
        <v>96</v>
      </c>
      <c r="G24" s="116">
        <v>12</v>
      </c>
      <c r="H24" s="117">
        <v>1692088</v>
      </c>
      <c r="I24" s="117">
        <v>57531</v>
      </c>
      <c r="J24" s="116"/>
      <c r="K24" s="116" t="s">
        <v>62</v>
      </c>
    </row>
    <row r="25" spans="1:11" hidden="1">
      <c r="A25" s="116">
        <v>380</v>
      </c>
      <c r="B25" s="116" t="s">
        <v>94</v>
      </c>
      <c r="C25" s="116">
        <v>146851</v>
      </c>
      <c r="D25" s="116">
        <v>3801104</v>
      </c>
      <c r="E25" s="116">
        <v>1104</v>
      </c>
      <c r="F25" s="116" t="s">
        <v>95</v>
      </c>
      <c r="G25" s="116">
        <v>12</v>
      </c>
      <c r="H25" s="117">
        <v>1818008</v>
      </c>
      <c r="I25" s="117">
        <v>61812</v>
      </c>
      <c r="J25" s="116"/>
      <c r="K25" s="116" t="s">
        <v>68</v>
      </c>
    </row>
    <row r="26" spans="1:11" hidden="1">
      <c r="A26" s="116">
        <v>304</v>
      </c>
      <c r="B26" s="116" t="s">
        <v>97</v>
      </c>
      <c r="C26" s="116">
        <v>133660</v>
      </c>
      <c r="D26" s="116">
        <v>3041105</v>
      </c>
      <c r="E26" s="116">
        <v>1105</v>
      </c>
      <c r="F26" s="116" t="s">
        <v>99</v>
      </c>
      <c r="G26" s="116">
        <v>12</v>
      </c>
      <c r="H26" s="117">
        <v>2003186</v>
      </c>
      <c r="I26" s="117">
        <v>68108</v>
      </c>
      <c r="J26" s="116"/>
      <c r="K26" s="116" t="s">
        <v>62</v>
      </c>
    </row>
    <row r="27" spans="1:11" hidden="1">
      <c r="A27" s="116">
        <v>304</v>
      </c>
      <c r="B27" s="116" t="s">
        <v>97</v>
      </c>
      <c r="C27" s="116">
        <v>134846</v>
      </c>
      <c r="D27" s="116">
        <v>3041110</v>
      </c>
      <c r="E27" s="116">
        <v>1110</v>
      </c>
      <c r="F27" s="116" t="s">
        <v>100</v>
      </c>
      <c r="G27" s="116">
        <v>12</v>
      </c>
      <c r="H27" s="117">
        <v>1152741</v>
      </c>
      <c r="I27" s="117">
        <v>39193</v>
      </c>
      <c r="J27" s="116"/>
      <c r="K27" s="116" t="s">
        <v>62</v>
      </c>
    </row>
    <row r="28" spans="1:11" hidden="1">
      <c r="A28" s="116">
        <v>304</v>
      </c>
      <c r="B28" s="116" t="s">
        <v>97</v>
      </c>
      <c r="C28" s="116">
        <v>148250</v>
      </c>
      <c r="D28" s="116">
        <v>3044007</v>
      </c>
      <c r="E28" s="116">
        <v>4007</v>
      </c>
      <c r="F28" s="116" t="s">
        <v>98</v>
      </c>
      <c r="G28" s="116">
        <v>12</v>
      </c>
      <c r="H28" s="117">
        <v>822703</v>
      </c>
      <c r="I28" s="117">
        <v>27972</v>
      </c>
      <c r="J28" s="116"/>
      <c r="K28" s="116" t="s">
        <v>68</v>
      </c>
    </row>
    <row r="29" spans="1:11" hidden="1">
      <c r="A29" s="116">
        <v>846</v>
      </c>
      <c r="B29" s="116" t="s">
        <v>101</v>
      </c>
      <c r="C29" s="116">
        <v>138565</v>
      </c>
      <c r="D29" s="116">
        <v>8461105</v>
      </c>
      <c r="E29" s="116">
        <v>1105</v>
      </c>
      <c r="F29" s="116" t="s">
        <v>102</v>
      </c>
      <c r="G29" s="116">
        <v>12</v>
      </c>
      <c r="H29" s="117">
        <v>1687642</v>
      </c>
      <c r="I29" s="117">
        <v>57380</v>
      </c>
      <c r="J29" s="116"/>
      <c r="K29" s="116" t="s">
        <v>62</v>
      </c>
    </row>
    <row r="30" spans="1:11" hidden="1">
      <c r="A30" s="116">
        <v>801</v>
      </c>
      <c r="B30" s="116" t="s">
        <v>103</v>
      </c>
      <c r="C30" s="116">
        <v>133689</v>
      </c>
      <c r="D30" s="116">
        <v>8011101</v>
      </c>
      <c r="E30" s="116">
        <v>1101</v>
      </c>
      <c r="F30" s="116" t="s">
        <v>107</v>
      </c>
      <c r="G30" s="116">
        <v>12</v>
      </c>
      <c r="H30" s="117">
        <v>2623630</v>
      </c>
      <c r="I30" s="117">
        <v>89203</v>
      </c>
      <c r="J30" s="116"/>
      <c r="K30" s="116" t="s">
        <v>62</v>
      </c>
    </row>
    <row r="31" spans="1:11" hidden="1">
      <c r="A31" s="116">
        <v>801</v>
      </c>
      <c r="B31" s="116" t="s">
        <v>103</v>
      </c>
      <c r="C31" s="116">
        <v>144284</v>
      </c>
      <c r="D31" s="116">
        <v>8011104</v>
      </c>
      <c r="E31" s="116">
        <v>1104</v>
      </c>
      <c r="F31" s="116" t="s">
        <v>105</v>
      </c>
      <c r="G31" s="116">
        <v>12</v>
      </c>
      <c r="H31" s="117">
        <v>2016945</v>
      </c>
      <c r="I31" s="117">
        <v>68576</v>
      </c>
      <c r="J31" s="116"/>
      <c r="K31" s="116" t="s">
        <v>68</v>
      </c>
    </row>
    <row r="32" spans="1:11" hidden="1">
      <c r="A32" s="116">
        <v>801</v>
      </c>
      <c r="B32" s="116" t="s">
        <v>103</v>
      </c>
      <c r="C32" s="116">
        <v>142569</v>
      </c>
      <c r="D32" s="116">
        <v>8011106</v>
      </c>
      <c r="E32" s="116">
        <v>1106</v>
      </c>
      <c r="F32" s="116" t="s">
        <v>106</v>
      </c>
      <c r="G32" s="116">
        <v>12</v>
      </c>
      <c r="H32" s="117">
        <v>1729440</v>
      </c>
      <c r="I32" s="117">
        <v>58801</v>
      </c>
      <c r="J32" s="116"/>
      <c r="K32" s="116" t="s">
        <v>68</v>
      </c>
    </row>
    <row r="33" spans="1:11" hidden="1">
      <c r="A33" s="116">
        <v>801</v>
      </c>
      <c r="B33" s="116" t="s">
        <v>103</v>
      </c>
      <c r="C33" s="116">
        <v>144285</v>
      </c>
      <c r="D33" s="116">
        <v>8011102</v>
      </c>
      <c r="E33" s="116">
        <v>1102</v>
      </c>
      <c r="F33" s="116" t="s">
        <v>104</v>
      </c>
      <c r="G33" s="116">
        <v>12</v>
      </c>
      <c r="H33" s="117">
        <v>1711315</v>
      </c>
      <c r="I33" s="117">
        <v>58185</v>
      </c>
      <c r="J33" s="116"/>
      <c r="K33" s="116" t="s">
        <v>68</v>
      </c>
    </row>
    <row r="34" spans="1:11" hidden="1">
      <c r="A34" s="116">
        <v>305</v>
      </c>
      <c r="B34" s="116" t="s">
        <v>108</v>
      </c>
      <c r="C34" s="116">
        <v>141116</v>
      </c>
      <c r="D34" s="116">
        <v>3057000</v>
      </c>
      <c r="E34" s="116">
        <v>7000</v>
      </c>
      <c r="F34" s="116" t="s">
        <v>109</v>
      </c>
      <c r="G34" s="116">
        <v>12</v>
      </c>
      <c r="H34" s="117">
        <v>3393240</v>
      </c>
      <c r="I34" s="117">
        <v>115370</v>
      </c>
      <c r="J34" s="116"/>
      <c r="K34" s="116" t="s">
        <v>68</v>
      </c>
    </row>
    <row r="35" spans="1:11" hidden="1">
      <c r="A35" s="116">
        <v>825</v>
      </c>
      <c r="B35" s="116" t="s">
        <v>110</v>
      </c>
      <c r="C35" s="116">
        <v>143574</v>
      </c>
      <c r="D35" s="116">
        <v>8251106</v>
      </c>
      <c r="E35" s="116">
        <v>1106</v>
      </c>
      <c r="F35" s="116" t="s">
        <v>111</v>
      </c>
      <c r="G35" s="116">
        <v>12</v>
      </c>
      <c r="H35" s="117">
        <v>4216665</v>
      </c>
      <c r="I35" s="117">
        <v>143367</v>
      </c>
      <c r="J35" s="116"/>
      <c r="K35" s="116" t="s">
        <v>68</v>
      </c>
    </row>
    <row r="36" spans="1:11" hidden="1">
      <c r="A36" s="116">
        <v>825</v>
      </c>
      <c r="B36" s="116" t="s">
        <v>110</v>
      </c>
      <c r="C36" s="116">
        <v>136684</v>
      </c>
      <c r="D36" s="116">
        <v>8251112</v>
      </c>
      <c r="E36" s="116">
        <v>1112</v>
      </c>
      <c r="F36" s="116" t="s">
        <v>112</v>
      </c>
      <c r="G36" s="116">
        <v>12</v>
      </c>
      <c r="H36" s="117">
        <v>1358140</v>
      </c>
      <c r="I36" s="117">
        <v>46177</v>
      </c>
      <c r="J36" s="116"/>
      <c r="K36" s="116" t="s">
        <v>62</v>
      </c>
    </row>
    <row r="37" spans="1:11" hidden="1">
      <c r="A37" s="116">
        <v>825</v>
      </c>
      <c r="B37" s="116" t="s">
        <v>110</v>
      </c>
      <c r="C37" s="116">
        <v>138102</v>
      </c>
      <c r="D37" s="116">
        <v>8251105</v>
      </c>
      <c r="E37" s="116">
        <v>1105</v>
      </c>
      <c r="F37" s="116" t="s">
        <v>113</v>
      </c>
      <c r="G37" s="116">
        <v>12</v>
      </c>
      <c r="H37" s="117">
        <v>862422</v>
      </c>
      <c r="I37" s="117">
        <v>29322</v>
      </c>
      <c r="J37" s="116"/>
      <c r="K37" s="116" t="s">
        <v>62</v>
      </c>
    </row>
    <row r="38" spans="1:11" hidden="1">
      <c r="A38" s="116">
        <v>351</v>
      </c>
      <c r="B38" s="116" t="s">
        <v>114</v>
      </c>
      <c r="C38" s="116">
        <v>131506</v>
      </c>
      <c r="D38" s="116">
        <v>3511100</v>
      </c>
      <c r="E38" s="116">
        <v>1100</v>
      </c>
      <c r="F38" s="116" t="s">
        <v>115</v>
      </c>
      <c r="G38" s="116">
        <v>12</v>
      </c>
      <c r="H38" s="117">
        <v>2787880</v>
      </c>
      <c r="I38" s="117">
        <v>94788</v>
      </c>
      <c r="J38" s="116"/>
      <c r="K38" s="116" t="s">
        <v>62</v>
      </c>
    </row>
    <row r="39" spans="1:11" hidden="1">
      <c r="A39" s="116">
        <v>381</v>
      </c>
      <c r="B39" s="116" t="s">
        <v>116</v>
      </c>
      <c r="C39" s="116">
        <v>146204</v>
      </c>
      <c r="D39" s="116">
        <v>3811101</v>
      </c>
      <c r="E39" s="116">
        <v>1101</v>
      </c>
      <c r="F39" s="116" t="s">
        <v>117</v>
      </c>
      <c r="G39" s="116">
        <v>12</v>
      </c>
      <c r="H39" s="117">
        <v>1042768</v>
      </c>
      <c r="I39" s="117">
        <v>35454</v>
      </c>
      <c r="J39" s="116"/>
      <c r="K39" s="116" t="s">
        <v>68</v>
      </c>
    </row>
    <row r="40" spans="1:11" hidden="1">
      <c r="A40" s="116">
        <v>873</v>
      </c>
      <c r="B40" s="116" t="s">
        <v>118</v>
      </c>
      <c r="C40" s="116">
        <v>134765</v>
      </c>
      <c r="D40" s="116">
        <v>8731105</v>
      </c>
      <c r="E40" s="116">
        <v>1105</v>
      </c>
      <c r="F40" s="116" t="s">
        <v>121</v>
      </c>
      <c r="G40" s="116">
        <v>12</v>
      </c>
      <c r="H40" s="117">
        <v>711581</v>
      </c>
      <c r="I40" s="117">
        <v>24194</v>
      </c>
      <c r="J40" s="116"/>
      <c r="K40" s="116" t="s">
        <v>62</v>
      </c>
    </row>
    <row r="41" spans="1:11" hidden="1">
      <c r="A41" s="116">
        <v>873</v>
      </c>
      <c r="B41" s="116" t="s">
        <v>118</v>
      </c>
      <c r="C41" s="116">
        <v>142378</v>
      </c>
      <c r="D41" s="116">
        <v>8731109</v>
      </c>
      <c r="E41" s="116">
        <v>1109</v>
      </c>
      <c r="F41" s="116" t="s">
        <v>120</v>
      </c>
      <c r="G41" s="116">
        <v>12</v>
      </c>
      <c r="H41" s="117">
        <v>788090</v>
      </c>
      <c r="I41" s="117">
        <v>26795</v>
      </c>
      <c r="J41" s="116"/>
      <c r="K41" s="116" t="s">
        <v>68</v>
      </c>
    </row>
    <row r="42" spans="1:11" hidden="1">
      <c r="A42" s="116">
        <v>873</v>
      </c>
      <c r="B42" s="116" t="s">
        <v>118</v>
      </c>
      <c r="C42" s="116">
        <v>142793</v>
      </c>
      <c r="D42" s="116">
        <v>8731108</v>
      </c>
      <c r="E42" s="116">
        <v>1108</v>
      </c>
      <c r="F42" s="116" t="s">
        <v>119</v>
      </c>
      <c r="G42" s="116">
        <v>12</v>
      </c>
      <c r="H42" s="117">
        <v>779045</v>
      </c>
      <c r="I42" s="117">
        <v>26488</v>
      </c>
      <c r="J42" s="116"/>
      <c r="K42" s="116" t="s">
        <v>68</v>
      </c>
    </row>
    <row r="43" spans="1:11" hidden="1">
      <c r="A43" s="116">
        <v>202</v>
      </c>
      <c r="B43" s="116" t="s">
        <v>122</v>
      </c>
      <c r="C43" s="116">
        <v>134643</v>
      </c>
      <c r="D43" s="116">
        <v>2021103</v>
      </c>
      <c r="E43" s="116">
        <v>1103</v>
      </c>
      <c r="F43" s="116" t="s">
        <v>123</v>
      </c>
      <c r="G43" s="116">
        <v>10</v>
      </c>
      <c r="H43" s="116" t="s">
        <v>533</v>
      </c>
      <c r="I43" s="116"/>
      <c r="J43" s="116"/>
      <c r="K43" s="116" t="s">
        <v>62</v>
      </c>
    </row>
    <row r="44" spans="1:11" hidden="1">
      <c r="A44" s="116">
        <v>202</v>
      </c>
      <c r="B44" s="116" t="s">
        <v>122</v>
      </c>
      <c r="C44" s="116">
        <v>100007</v>
      </c>
      <c r="D44" s="116">
        <v>2021101</v>
      </c>
      <c r="E44" s="116">
        <v>1101</v>
      </c>
      <c r="F44" s="116" t="s">
        <v>124</v>
      </c>
      <c r="G44" s="116">
        <v>12</v>
      </c>
      <c r="H44" s="117">
        <v>1745365</v>
      </c>
      <c r="I44" s="117">
        <v>59342</v>
      </c>
      <c r="J44" s="116"/>
      <c r="K44" s="116" t="s">
        <v>62</v>
      </c>
    </row>
    <row r="45" spans="1:11" hidden="1">
      <c r="A45" s="116">
        <v>202</v>
      </c>
      <c r="B45" s="116" t="s">
        <v>122</v>
      </c>
      <c r="C45" s="116">
        <v>100006</v>
      </c>
      <c r="D45" s="116">
        <v>2021100</v>
      </c>
      <c r="E45" s="116">
        <v>1100</v>
      </c>
      <c r="F45" s="116" t="s">
        <v>125</v>
      </c>
      <c r="G45" s="116">
        <v>12</v>
      </c>
      <c r="H45" s="117">
        <v>1968677</v>
      </c>
      <c r="I45" s="117">
        <v>66935</v>
      </c>
      <c r="J45" s="116"/>
      <c r="K45" s="116" t="s">
        <v>62</v>
      </c>
    </row>
    <row r="46" spans="1:11" hidden="1">
      <c r="A46" s="116">
        <v>202</v>
      </c>
      <c r="B46" s="116" t="s">
        <v>122</v>
      </c>
      <c r="C46" s="116">
        <v>141164</v>
      </c>
      <c r="D46" s="116">
        <v>2024001</v>
      </c>
      <c r="E46" s="116">
        <v>4001</v>
      </c>
      <c r="F46" s="116" t="s">
        <v>534</v>
      </c>
      <c r="G46" s="116">
        <v>12</v>
      </c>
      <c r="H46" s="117">
        <v>1903450</v>
      </c>
      <c r="I46" s="117">
        <v>64717</v>
      </c>
      <c r="J46" s="116"/>
      <c r="K46" s="116" t="s">
        <v>68</v>
      </c>
    </row>
    <row r="47" spans="1:11" hidden="1">
      <c r="A47" s="116">
        <v>823</v>
      </c>
      <c r="B47" s="116" t="s">
        <v>126</v>
      </c>
      <c r="C47" s="116">
        <v>139411</v>
      </c>
      <c r="D47" s="116">
        <v>8231101</v>
      </c>
      <c r="E47" s="116">
        <v>1101</v>
      </c>
      <c r="F47" s="116" t="s">
        <v>127</v>
      </c>
      <c r="G47" s="116">
        <v>12</v>
      </c>
      <c r="H47" s="118">
        <v>2035395</v>
      </c>
      <c r="I47" s="117">
        <v>69203</v>
      </c>
      <c r="J47" s="116"/>
      <c r="K47" s="116" t="s">
        <v>68</v>
      </c>
    </row>
    <row r="48" spans="1:11" hidden="1">
      <c r="A48" s="116">
        <v>895</v>
      </c>
      <c r="B48" s="116" t="s">
        <v>128</v>
      </c>
      <c r="C48" s="116">
        <v>136676</v>
      </c>
      <c r="D48" s="116">
        <v>8951100</v>
      </c>
      <c r="E48" s="116">
        <v>1100</v>
      </c>
      <c r="F48" s="116" t="s">
        <v>129</v>
      </c>
      <c r="G48" s="116">
        <v>12</v>
      </c>
      <c r="H48" s="117">
        <v>1406359</v>
      </c>
      <c r="I48" s="117">
        <v>47816</v>
      </c>
      <c r="J48" s="116"/>
      <c r="K48" s="116" t="s">
        <v>62</v>
      </c>
    </row>
    <row r="49" spans="1:11" hidden="1">
      <c r="A49" s="116">
        <v>895</v>
      </c>
      <c r="B49" s="116" t="s">
        <v>128</v>
      </c>
      <c r="C49" s="116">
        <v>141935</v>
      </c>
      <c r="D49" s="116">
        <v>8951101</v>
      </c>
      <c r="E49" s="116">
        <v>1101</v>
      </c>
      <c r="F49" s="116" t="s">
        <v>185</v>
      </c>
      <c r="G49" s="116">
        <v>12</v>
      </c>
      <c r="H49" s="117">
        <v>974045</v>
      </c>
      <c r="I49" s="117">
        <v>33118</v>
      </c>
      <c r="J49" s="116"/>
      <c r="K49" s="116" t="s">
        <v>68</v>
      </c>
    </row>
    <row r="50" spans="1:11" hidden="1">
      <c r="A50" s="116">
        <v>896</v>
      </c>
      <c r="B50" s="116" t="s">
        <v>130</v>
      </c>
      <c r="C50" s="116">
        <v>138450</v>
      </c>
      <c r="D50" s="116">
        <v>8961100</v>
      </c>
      <c r="E50" s="116">
        <v>1100</v>
      </c>
      <c r="F50" s="116" t="s">
        <v>131</v>
      </c>
      <c r="G50" s="116">
        <v>12</v>
      </c>
      <c r="H50" s="117">
        <v>1267622</v>
      </c>
      <c r="I50" s="117">
        <v>43099</v>
      </c>
      <c r="J50" s="116"/>
      <c r="K50" s="116" t="s">
        <v>62</v>
      </c>
    </row>
    <row r="51" spans="1:11" hidden="1">
      <c r="A51" s="116">
        <v>896</v>
      </c>
      <c r="B51" s="116" t="s">
        <v>130</v>
      </c>
      <c r="C51" s="116">
        <v>134766</v>
      </c>
      <c r="D51" s="116">
        <v>8961103</v>
      </c>
      <c r="E51" s="116">
        <v>1103</v>
      </c>
      <c r="F51" s="116" t="s">
        <v>132</v>
      </c>
      <c r="G51" s="116">
        <v>12</v>
      </c>
      <c r="H51" s="117">
        <v>729208</v>
      </c>
      <c r="I51" s="117">
        <v>24793</v>
      </c>
      <c r="J51" s="116"/>
      <c r="K51" s="116" t="s">
        <v>62</v>
      </c>
    </row>
    <row r="52" spans="1:11" hidden="1">
      <c r="A52" s="116">
        <v>908</v>
      </c>
      <c r="B52" s="116" t="s">
        <v>133</v>
      </c>
      <c r="C52" s="116">
        <v>139740</v>
      </c>
      <c r="D52" s="116">
        <v>9081108</v>
      </c>
      <c r="E52" s="116">
        <v>1108</v>
      </c>
      <c r="F52" s="116" t="s">
        <v>140</v>
      </c>
      <c r="G52" s="116">
        <v>12</v>
      </c>
      <c r="H52" s="117">
        <v>819105</v>
      </c>
      <c r="I52" s="117">
        <v>27850</v>
      </c>
      <c r="J52" s="116"/>
      <c r="K52" s="116" t="s">
        <v>68</v>
      </c>
    </row>
    <row r="53" spans="1:11" hidden="1">
      <c r="A53" s="116">
        <v>908</v>
      </c>
      <c r="B53" s="116" t="s">
        <v>133</v>
      </c>
      <c r="C53" s="116">
        <v>139741</v>
      </c>
      <c r="D53" s="116">
        <v>9081100</v>
      </c>
      <c r="E53" s="116">
        <v>1100</v>
      </c>
      <c r="F53" s="116" t="s">
        <v>134</v>
      </c>
      <c r="G53" s="116">
        <v>12</v>
      </c>
      <c r="H53" s="117">
        <v>2290270</v>
      </c>
      <c r="I53" s="117">
        <v>77869</v>
      </c>
      <c r="J53" s="116"/>
      <c r="K53" s="116" t="s">
        <v>68</v>
      </c>
    </row>
    <row r="54" spans="1:11" hidden="1">
      <c r="A54" s="116">
        <v>908</v>
      </c>
      <c r="B54" s="116" t="s">
        <v>133</v>
      </c>
      <c r="C54" s="116">
        <v>139758</v>
      </c>
      <c r="D54" s="116">
        <v>9081104</v>
      </c>
      <c r="E54" s="116">
        <v>1104</v>
      </c>
      <c r="F54" s="116" t="s">
        <v>138</v>
      </c>
      <c r="G54" s="116">
        <v>12</v>
      </c>
      <c r="H54" s="117">
        <v>1514035</v>
      </c>
      <c r="I54" s="117">
        <v>51477</v>
      </c>
      <c r="J54" s="116"/>
      <c r="K54" s="116" t="s">
        <v>68</v>
      </c>
    </row>
    <row r="55" spans="1:11" hidden="1">
      <c r="A55" s="116">
        <v>908</v>
      </c>
      <c r="B55" s="116" t="s">
        <v>133</v>
      </c>
      <c r="C55" s="116">
        <v>139759</v>
      </c>
      <c r="D55" s="116">
        <v>9081103</v>
      </c>
      <c r="E55" s="116">
        <v>1103</v>
      </c>
      <c r="F55" s="116" t="s">
        <v>137</v>
      </c>
      <c r="G55" s="116">
        <v>12</v>
      </c>
      <c r="H55" s="117">
        <v>1438510</v>
      </c>
      <c r="I55" s="117">
        <v>48909</v>
      </c>
      <c r="J55" s="116"/>
      <c r="K55" s="116" t="s">
        <v>68</v>
      </c>
    </row>
    <row r="56" spans="1:11" hidden="1">
      <c r="A56" s="116">
        <v>908</v>
      </c>
      <c r="B56" s="116" t="s">
        <v>133</v>
      </c>
      <c r="C56" s="116">
        <v>139760</v>
      </c>
      <c r="D56" s="116">
        <v>9081102</v>
      </c>
      <c r="E56" s="116">
        <v>1102</v>
      </c>
      <c r="F56" s="116" t="s">
        <v>136</v>
      </c>
      <c r="G56" s="116">
        <v>12</v>
      </c>
      <c r="H56" s="117">
        <v>1184850</v>
      </c>
      <c r="I56" s="117">
        <v>40285</v>
      </c>
      <c r="J56" s="116"/>
      <c r="K56" s="116" t="s">
        <v>68</v>
      </c>
    </row>
    <row r="57" spans="1:11" hidden="1">
      <c r="A57" s="116">
        <v>908</v>
      </c>
      <c r="B57" s="116" t="s">
        <v>133</v>
      </c>
      <c r="C57" s="116">
        <v>139761</v>
      </c>
      <c r="D57" s="116">
        <v>9081101</v>
      </c>
      <c r="E57" s="116">
        <v>1101</v>
      </c>
      <c r="F57" s="116" t="s">
        <v>135</v>
      </c>
      <c r="G57" s="116">
        <v>12</v>
      </c>
      <c r="H57" s="117">
        <v>907180</v>
      </c>
      <c r="I57" s="117">
        <v>30844</v>
      </c>
      <c r="J57" s="116"/>
      <c r="K57" s="116" t="s">
        <v>68</v>
      </c>
    </row>
    <row r="58" spans="1:11" hidden="1">
      <c r="A58" s="116">
        <v>908</v>
      </c>
      <c r="B58" s="116" t="s">
        <v>133</v>
      </c>
      <c r="C58" s="116">
        <v>139745</v>
      </c>
      <c r="D58" s="116">
        <v>9081105</v>
      </c>
      <c r="E58" s="116">
        <v>1105</v>
      </c>
      <c r="F58" s="116" t="s">
        <v>139</v>
      </c>
      <c r="G58" s="116">
        <v>11</v>
      </c>
      <c r="H58" s="117">
        <v>725495</v>
      </c>
      <c r="I58" s="117">
        <v>24667</v>
      </c>
      <c r="J58" s="116"/>
      <c r="K58" s="116" t="s">
        <v>68</v>
      </c>
    </row>
    <row r="59" spans="1:11" hidden="1">
      <c r="A59" s="116">
        <v>840</v>
      </c>
      <c r="B59" s="116" t="s">
        <v>141</v>
      </c>
      <c r="C59" s="116">
        <v>113992</v>
      </c>
      <c r="D59" s="116">
        <v>8401100</v>
      </c>
      <c r="E59" s="116">
        <v>1100</v>
      </c>
      <c r="F59" s="116" t="s">
        <v>142</v>
      </c>
      <c r="G59" s="116">
        <v>12</v>
      </c>
      <c r="H59" s="117">
        <v>6861820</v>
      </c>
      <c r="I59" s="117">
        <v>233302</v>
      </c>
      <c r="J59" s="116"/>
      <c r="K59" s="116" t="s">
        <v>62</v>
      </c>
    </row>
    <row r="60" spans="1:11" hidden="1">
      <c r="A60" s="116">
        <v>840</v>
      </c>
      <c r="B60" s="116" t="s">
        <v>141</v>
      </c>
      <c r="C60" s="116">
        <v>141109</v>
      </c>
      <c r="D60" s="116">
        <v>8404003</v>
      </c>
      <c r="E60" s="116">
        <v>4003</v>
      </c>
      <c r="F60" s="116" t="s">
        <v>181</v>
      </c>
      <c r="G60" s="116">
        <v>12</v>
      </c>
      <c r="H60" s="117">
        <v>911395</v>
      </c>
      <c r="I60" s="117">
        <v>30987</v>
      </c>
      <c r="J60" s="116"/>
      <c r="K60" s="116" t="s">
        <v>68</v>
      </c>
    </row>
    <row r="61" spans="1:11" hidden="1">
      <c r="A61" s="116">
        <v>331</v>
      </c>
      <c r="B61" s="116" t="s">
        <v>143</v>
      </c>
      <c r="C61" s="116">
        <v>134970</v>
      </c>
      <c r="D61" s="116">
        <v>3311107</v>
      </c>
      <c r="E61" s="116">
        <v>1107</v>
      </c>
      <c r="F61" s="116" t="s">
        <v>144</v>
      </c>
      <c r="G61" s="116">
        <v>12</v>
      </c>
      <c r="H61" s="117">
        <v>815881</v>
      </c>
      <c r="I61" s="117">
        <v>27740</v>
      </c>
      <c r="J61" s="116"/>
      <c r="K61" s="116" t="s">
        <v>62</v>
      </c>
    </row>
    <row r="62" spans="1:11" hidden="1">
      <c r="A62" s="116">
        <v>331</v>
      </c>
      <c r="B62" s="116" t="s">
        <v>143</v>
      </c>
      <c r="C62" s="116">
        <v>134269</v>
      </c>
      <c r="D62" s="116">
        <v>3311106</v>
      </c>
      <c r="E62" s="116">
        <v>1106</v>
      </c>
      <c r="F62" s="116" t="s">
        <v>145</v>
      </c>
      <c r="G62" s="116">
        <v>12</v>
      </c>
      <c r="H62" s="117">
        <v>2422559</v>
      </c>
      <c r="I62" s="117">
        <v>82367</v>
      </c>
      <c r="J62" s="116"/>
      <c r="K62" s="116" t="s">
        <v>62</v>
      </c>
    </row>
    <row r="63" spans="1:11" hidden="1">
      <c r="A63" s="116">
        <v>306</v>
      </c>
      <c r="B63" s="116" t="s">
        <v>146</v>
      </c>
      <c r="C63" s="116">
        <v>101706</v>
      </c>
      <c r="D63" s="116">
        <v>3061100</v>
      </c>
      <c r="E63" s="116">
        <v>1100</v>
      </c>
      <c r="F63" s="116" t="s">
        <v>148</v>
      </c>
      <c r="G63" s="116">
        <v>12</v>
      </c>
      <c r="H63" s="117">
        <v>4542342</v>
      </c>
      <c r="I63" s="117">
        <v>154440</v>
      </c>
      <c r="J63" s="116"/>
      <c r="K63" s="116" t="s">
        <v>62</v>
      </c>
    </row>
    <row r="64" spans="1:11" hidden="1">
      <c r="A64" s="116">
        <v>306</v>
      </c>
      <c r="B64" s="116" t="s">
        <v>146</v>
      </c>
      <c r="C64" s="116">
        <v>139829</v>
      </c>
      <c r="D64" s="116">
        <v>3061103</v>
      </c>
      <c r="E64" s="116">
        <v>1103</v>
      </c>
      <c r="F64" s="116" t="s">
        <v>147</v>
      </c>
      <c r="G64" s="116">
        <v>12</v>
      </c>
      <c r="H64" s="117">
        <v>545000</v>
      </c>
      <c r="I64" s="117">
        <v>18530</v>
      </c>
      <c r="J64" s="116"/>
      <c r="K64" s="116" t="s">
        <v>68</v>
      </c>
    </row>
    <row r="65" spans="1:11" hidden="1">
      <c r="A65" s="116">
        <v>909</v>
      </c>
      <c r="B65" s="116" t="s">
        <v>149</v>
      </c>
      <c r="C65" s="116">
        <v>112096</v>
      </c>
      <c r="D65" s="116">
        <v>9091103</v>
      </c>
      <c r="E65" s="116">
        <v>1103</v>
      </c>
      <c r="F65" s="116" t="s">
        <v>150</v>
      </c>
      <c r="G65" s="116">
        <v>12</v>
      </c>
      <c r="H65" s="117">
        <v>2343307</v>
      </c>
      <c r="I65" s="117">
        <v>79672</v>
      </c>
      <c r="J65" s="116"/>
      <c r="K65" s="116" t="s">
        <v>62</v>
      </c>
    </row>
    <row r="66" spans="1:11" hidden="1">
      <c r="A66" s="116">
        <v>909</v>
      </c>
      <c r="B66" s="116" t="s">
        <v>149</v>
      </c>
      <c r="C66" s="116">
        <v>112095</v>
      </c>
      <c r="D66" s="116">
        <v>9091100</v>
      </c>
      <c r="E66" s="116">
        <v>1100</v>
      </c>
      <c r="F66" s="116" t="s">
        <v>151</v>
      </c>
      <c r="G66" s="116">
        <v>12</v>
      </c>
      <c r="H66" s="117">
        <v>2514702</v>
      </c>
      <c r="I66" s="117">
        <v>85500</v>
      </c>
      <c r="J66" s="116"/>
      <c r="K66" s="116" t="s">
        <v>62</v>
      </c>
    </row>
    <row r="67" spans="1:11" hidden="1">
      <c r="A67" s="116">
        <v>909</v>
      </c>
      <c r="B67" s="116" t="s">
        <v>149</v>
      </c>
      <c r="C67" s="116">
        <v>112098</v>
      </c>
      <c r="D67" s="116">
        <v>9091105</v>
      </c>
      <c r="E67" s="116">
        <v>1105</v>
      </c>
      <c r="F67" s="116" t="s">
        <v>152</v>
      </c>
      <c r="G67" s="116">
        <v>12</v>
      </c>
      <c r="H67" s="117">
        <v>2162733</v>
      </c>
      <c r="I67" s="117">
        <v>73533</v>
      </c>
      <c r="J67" s="116"/>
      <c r="K67" s="116" t="s">
        <v>62</v>
      </c>
    </row>
    <row r="68" spans="1:11" hidden="1">
      <c r="A68" s="116">
        <v>841</v>
      </c>
      <c r="B68" s="116" t="s">
        <v>153</v>
      </c>
      <c r="C68" s="116">
        <v>131629</v>
      </c>
      <c r="D68" s="116">
        <v>8411100</v>
      </c>
      <c r="E68" s="116">
        <v>1100</v>
      </c>
      <c r="F68" s="116" t="s">
        <v>154</v>
      </c>
      <c r="G68" s="116">
        <v>12</v>
      </c>
      <c r="H68" s="117">
        <v>1331650</v>
      </c>
      <c r="I68" s="117">
        <v>45276</v>
      </c>
      <c r="J68" s="116"/>
      <c r="K68" s="116" t="s">
        <v>62</v>
      </c>
    </row>
    <row r="69" spans="1:11" hidden="1">
      <c r="A69" s="116">
        <v>831</v>
      </c>
      <c r="B69" s="116" t="s">
        <v>155</v>
      </c>
      <c r="C69" s="116">
        <v>138277</v>
      </c>
      <c r="D69" s="116">
        <v>8311105</v>
      </c>
      <c r="E69" s="116">
        <v>1105</v>
      </c>
      <c r="F69" s="116" t="s">
        <v>158</v>
      </c>
      <c r="G69" s="116">
        <v>12</v>
      </c>
      <c r="H69" s="117">
        <v>1197630</v>
      </c>
      <c r="I69" s="117">
        <v>40719</v>
      </c>
      <c r="J69" s="116"/>
      <c r="K69" s="116" t="s">
        <v>68</v>
      </c>
    </row>
    <row r="70" spans="1:11" hidden="1">
      <c r="A70" s="116">
        <v>831</v>
      </c>
      <c r="B70" s="116" t="s">
        <v>155</v>
      </c>
      <c r="C70" s="116">
        <v>136071</v>
      </c>
      <c r="D70" s="116">
        <v>8311104</v>
      </c>
      <c r="E70" s="116">
        <v>1104</v>
      </c>
      <c r="F70" s="116" t="s">
        <v>156</v>
      </c>
      <c r="G70" s="116">
        <v>12</v>
      </c>
      <c r="H70" s="117">
        <v>979722</v>
      </c>
      <c r="I70" s="117">
        <v>33311</v>
      </c>
      <c r="J70" s="116"/>
      <c r="K70" s="116" t="s">
        <v>62</v>
      </c>
    </row>
    <row r="71" spans="1:11" hidden="1">
      <c r="A71" s="116">
        <v>831</v>
      </c>
      <c r="B71" s="116" t="s">
        <v>155</v>
      </c>
      <c r="C71" s="116">
        <v>132133</v>
      </c>
      <c r="D71" s="116">
        <v>8311103</v>
      </c>
      <c r="E71" s="116">
        <v>1103</v>
      </c>
      <c r="F71" s="116" t="s">
        <v>157</v>
      </c>
      <c r="G71" s="116">
        <v>12</v>
      </c>
      <c r="H71" s="117">
        <v>1987876</v>
      </c>
      <c r="I71" s="117">
        <v>67588</v>
      </c>
      <c r="J71" s="116"/>
      <c r="K71" s="116" t="s">
        <v>62</v>
      </c>
    </row>
    <row r="72" spans="1:11" hidden="1">
      <c r="A72" s="116">
        <v>830</v>
      </c>
      <c r="B72" s="116" t="s">
        <v>159</v>
      </c>
      <c r="C72" s="116">
        <v>146055</v>
      </c>
      <c r="D72" s="116">
        <v>8301102</v>
      </c>
      <c r="E72" s="116">
        <v>1102</v>
      </c>
      <c r="F72" s="116" t="s">
        <v>160</v>
      </c>
      <c r="G72" s="116">
        <v>12</v>
      </c>
      <c r="H72" s="117">
        <v>2247088</v>
      </c>
      <c r="I72" s="117">
        <v>76401</v>
      </c>
      <c r="J72" s="116"/>
      <c r="K72" s="116" t="s">
        <v>68</v>
      </c>
    </row>
    <row r="73" spans="1:11" hidden="1">
      <c r="A73" s="116">
        <v>830</v>
      </c>
      <c r="B73" s="116" t="s">
        <v>159</v>
      </c>
      <c r="C73" s="116">
        <v>146057</v>
      </c>
      <c r="D73" s="116">
        <v>8301111</v>
      </c>
      <c r="E73" s="116">
        <v>1111</v>
      </c>
      <c r="F73" s="116" t="s">
        <v>162</v>
      </c>
      <c r="G73" s="116">
        <v>12</v>
      </c>
      <c r="H73" s="117">
        <v>1647863</v>
      </c>
      <c r="I73" s="117">
        <v>56027</v>
      </c>
      <c r="J73" s="116"/>
      <c r="K73" s="116" t="s">
        <v>68</v>
      </c>
    </row>
    <row r="74" spans="1:11" hidden="1">
      <c r="A74" s="116">
        <v>830</v>
      </c>
      <c r="B74" s="116" t="s">
        <v>159</v>
      </c>
      <c r="C74" s="116">
        <v>146056</v>
      </c>
      <c r="D74" s="116">
        <v>8301106</v>
      </c>
      <c r="E74" s="116">
        <v>1106</v>
      </c>
      <c r="F74" s="116" t="s">
        <v>161</v>
      </c>
      <c r="G74" s="116">
        <v>12</v>
      </c>
      <c r="H74" s="117">
        <v>495190</v>
      </c>
      <c r="I74" s="117">
        <v>16836</v>
      </c>
      <c r="J74" s="116"/>
      <c r="K74" s="116" t="s">
        <v>68</v>
      </c>
    </row>
    <row r="75" spans="1:11" hidden="1">
      <c r="A75" s="116">
        <v>878</v>
      </c>
      <c r="B75" s="116" t="s">
        <v>163</v>
      </c>
      <c r="C75" s="116">
        <v>134859</v>
      </c>
      <c r="D75" s="116">
        <v>8781110</v>
      </c>
      <c r="E75" s="116">
        <v>1110</v>
      </c>
      <c r="F75" s="116" t="s">
        <v>168</v>
      </c>
      <c r="G75" s="116">
        <v>12</v>
      </c>
      <c r="H75" s="117">
        <v>155461</v>
      </c>
      <c r="I75" s="117">
        <v>5286</v>
      </c>
      <c r="J75" s="116"/>
      <c r="K75" s="116" t="s">
        <v>62</v>
      </c>
    </row>
    <row r="76" spans="1:11" hidden="1">
      <c r="A76" s="116">
        <v>878</v>
      </c>
      <c r="B76" s="116" t="s">
        <v>163</v>
      </c>
      <c r="C76" s="116">
        <v>146735</v>
      </c>
      <c r="D76" s="116">
        <v>8781116</v>
      </c>
      <c r="E76" s="116">
        <v>1116</v>
      </c>
      <c r="F76" s="116" t="s">
        <v>166</v>
      </c>
      <c r="G76" s="116">
        <v>12</v>
      </c>
      <c r="H76" s="117">
        <v>834895</v>
      </c>
      <c r="I76" s="117">
        <v>28386</v>
      </c>
      <c r="J76" s="116"/>
      <c r="K76" s="116" t="s">
        <v>68</v>
      </c>
    </row>
    <row r="77" spans="1:11" hidden="1">
      <c r="A77" s="116">
        <v>878</v>
      </c>
      <c r="B77" s="116" t="s">
        <v>163</v>
      </c>
      <c r="C77" s="116">
        <v>146734</v>
      </c>
      <c r="D77" s="116">
        <v>8781115</v>
      </c>
      <c r="E77" s="116">
        <v>1115</v>
      </c>
      <c r="F77" s="116" t="s">
        <v>165</v>
      </c>
      <c r="G77" s="116">
        <v>12</v>
      </c>
      <c r="H77" s="117">
        <v>1502160</v>
      </c>
      <c r="I77" s="117">
        <v>51073</v>
      </c>
      <c r="J77" s="116"/>
      <c r="K77" s="116" t="s">
        <v>68</v>
      </c>
    </row>
    <row r="78" spans="1:11" hidden="1">
      <c r="A78" s="116">
        <v>878</v>
      </c>
      <c r="B78" s="116" t="s">
        <v>163</v>
      </c>
      <c r="C78" s="116">
        <v>146732</v>
      </c>
      <c r="D78" s="116">
        <v>8781114</v>
      </c>
      <c r="E78" s="116">
        <v>1114</v>
      </c>
      <c r="F78" s="116" t="s">
        <v>164</v>
      </c>
      <c r="G78" s="116">
        <v>12</v>
      </c>
      <c r="H78" s="117">
        <v>1077635</v>
      </c>
      <c r="I78" s="117">
        <v>36640</v>
      </c>
      <c r="J78" s="116"/>
      <c r="K78" s="116" t="s">
        <v>68</v>
      </c>
    </row>
    <row r="79" spans="1:11" hidden="1">
      <c r="A79" s="116">
        <v>878</v>
      </c>
      <c r="B79" s="116" t="s">
        <v>163</v>
      </c>
      <c r="C79" s="116">
        <v>147362</v>
      </c>
      <c r="D79" s="116">
        <v>8781117</v>
      </c>
      <c r="E79" s="116">
        <v>1117</v>
      </c>
      <c r="F79" s="116" t="s">
        <v>167</v>
      </c>
      <c r="G79" s="116">
        <v>12</v>
      </c>
      <c r="H79" s="117">
        <v>2129793</v>
      </c>
      <c r="I79" s="117">
        <v>72413</v>
      </c>
      <c r="J79" s="116"/>
      <c r="K79" s="116" t="s">
        <v>68</v>
      </c>
    </row>
    <row r="80" spans="1:11" hidden="1">
      <c r="A80" s="116">
        <v>371</v>
      </c>
      <c r="B80" s="116" t="s">
        <v>169</v>
      </c>
      <c r="C80" s="116">
        <v>106666</v>
      </c>
      <c r="D80" s="116">
        <v>3711103</v>
      </c>
      <c r="E80" s="116">
        <v>1103</v>
      </c>
      <c r="F80" s="116" t="s">
        <v>171</v>
      </c>
      <c r="G80" s="116">
        <v>12</v>
      </c>
      <c r="H80" s="117">
        <v>1597977</v>
      </c>
      <c r="I80" s="117">
        <v>54331</v>
      </c>
      <c r="J80" s="116"/>
      <c r="K80" s="116" t="s">
        <v>62</v>
      </c>
    </row>
    <row r="81" spans="1:11" hidden="1">
      <c r="A81" s="116">
        <v>371</v>
      </c>
      <c r="B81" s="116" t="s">
        <v>169</v>
      </c>
      <c r="C81" s="116">
        <v>135502</v>
      </c>
      <c r="D81" s="116">
        <v>3711110</v>
      </c>
      <c r="E81" s="116">
        <v>1110</v>
      </c>
      <c r="F81" s="116" t="s">
        <v>172</v>
      </c>
      <c r="G81" s="116">
        <v>12</v>
      </c>
      <c r="H81" s="117">
        <v>1443547</v>
      </c>
      <c r="I81" s="117">
        <v>49081</v>
      </c>
      <c r="J81" s="116"/>
      <c r="K81" s="116" t="s">
        <v>62</v>
      </c>
    </row>
    <row r="82" spans="1:11" hidden="1">
      <c r="A82" s="116">
        <v>371</v>
      </c>
      <c r="B82" s="116" t="s">
        <v>169</v>
      </c>
      <c r="C82" s="116">
        <v>141141</v>
      </c>
      <c r="D82" s="116">
        <v>3711111</v>
      </c>
      <c r="E82" s="116">
        <v>1111</v>
      </c>
      <c r="F82" s="116" t="s">
        <v>170</v>
      </c>
      <c r="G82" s="116">
        <v>12</v>
      </c>
      <c r="H82" s="117">
        <v>1989270</v>
      </c>
      <c r="I82" s="117">
        <v>67635</v>
      </c>
      <c r="J82" s="116"/>
      <c r="K82" s="116" t="s">
        <v>68</v>
      </c>
    </row>
    <row r="83" spans="1:11" hidden="1">
      <c r="A83" s="116">
        <v>838</v>
      </c>
      <c r="B83" s="116" t="s">
        <v>173</v>
      </c>
      <c r="C83" s="116">
        <v>130316</v>
      </c>
      <c r="D83" s="116">
        <v>8381101</v>
      </c>
      <c r="E83" s="116">
        <v>1101</v>
      </c>
      <c r="F83" s="116" t="s">
        <v>175</v>
      </c>
      <c r="G83" s="116">
        <v>12</v>
      </c>
      <c r="H83" s="117">
        <v>1064822</v>
      </c>
      <c r="I83" s="117">
        <v>36204</v>
      </c>
      <c r="J83" s="116"/>
      <c r="K83" s="116" t="s">
        <v>62</v>
      </c>
    </row>
    <row r="84" spans="1:11" hidden="1">
      <c r="A84" s="116">
        <v>838</v>
      </c>
      <c r="B84" s="116" t="s">
        <v>173</v>
      </c>
      <c r="C84" s="116">
        <v>134373</v>
      </c>
      <c r="D84" s="116">
        <v>8381105</v>
      </c>
      <c r="E84" s="116">
        <v>1105</v>
      </c>
      <c r="F84" s="116" t="s">
        <v>176</v>
      </c>
      <c r="G84" s="116">
        <v>12</v>
      </c>
      <c r="H84" s="117">
        <v>931810</v>
      </c>
      <c r="I84" s="117">
        <v>31682</v>
      </c>
      <c r="J84" s="116"/>
      <c r="K84" s="116" t="s">
        <v>62</v>
      </c>
    </row>
    <row r="85" spans="1:11" hidden="1">
      <c r="A85" s="116">
        <v>838</v>
      </c>
      <c r="B85" s="116" t="s">
        <v>173</v>
      </c>
      <c r="C85" s="116">
        <v>131827</v>
      </c>
      <c r="D85" s="116">
        <v>8381100</v>
      </c>
      <c r="E85" s="116">
        <v>1100</v>
      </c>
      <c r="F85" s="116" t="s">
        <v>177</v>
      </c>
      <c r="G85" s="116">
        <v>12</v>
      </c>
      <c r="H85" s="117">
        <v>954804</v>
      </c>
      <c r="I85" s="117">
        <v>32463</v>
      </c>
      <c r="J85" s="116"/>
      <c r="K85" s="116" t="s">
        <v>62</v>
      </c>
    </row>
    <row r="86" spans="1:11" hidden="1">
      <c r="A86" s="116">
        <v>838</v>
      </c>
      <c r="B86" s="116" t="s">
        <v>173</v>
      </c>
      <c r="C86" s="116">
        <v>146958</v>
      </c>
      <c r="D86" s="116">
        <v>8381107</v>
      </c>
      <c r="E86" s="116">
        <v>1107</v>
      </c>
      <c r="F86" s="116" t="s">
        <v>174</v>
      </c>
      <c r="G86" s="116">
        <v>12</v>
      </c>
      <c r="H86" s="117">
        <v>756405</v>
      </c>
      <c r="I86" s="117">
        <v>25718</v>
      </c>
      <c r="J86" s="116"/>
      <c r="K86" s="116" t="s">
        <v>68</v>
      </c>
    </row>
    <row r="87" spans="1:11" hidden="1">
      <c r="A87" s="116">
        <v>332</v>
      </c>
      <c r="B87" s="116" t="s">
        <v>178</v>
      </c>
      <c r="C87" s="116">
        <v>147479</v>
      </c>
      <c r="D87" s="116">
        <v>3321102</v>
      </c>
      <c r="E87" s="116">
        <v>1102</v>
      </c>
      <c r="F87" s="116" t="s">
        <v>179</v>
      </c>
      <c r="G87" s="116">
        <v>12</v>
      </c>
      <c r="H87" s="117">
        <v>1100000</v>
      </c>
      <c r="I87" s="117">
        <v>37400</v>
      </c>
      <c r="J87" s="116"/>
      <c r="K87" s="116" t="s">
        <v>68</v>
      </c>
    </row>
    <row r="88" spans="1:11" hidden="1">
      <c r="A88" s="116">
        <v>332</v>
      </c>
      <c r="B88" s="116" t="s">
        <v>178</v>
      </c>
      <c r="C88" s="116">
        <v>134768</v>
      </c>
      <c r="D88" s="116">
        <v>3321104</v>
      </c>
      <c r="E88" s="116">
        <v>1104</v>
      </c>
      <c r="F88" s="116" t="s">
        <v>180</v>
      </c>
      <c r="G88" s="116">
        <v>12</v>
      </c>
      <c r="H88" s="117">
        <v>877993</v>
      </c>
      <c r="I88" s="117">
        <v>29852</v>
      </c>
      <c r="J88" s="116"/>
      <c r="K88" s="116" t="s">
        <v>62</v>
      </c>
    </row>
    <row r="89" spans="1:11" hidden="1">
      <c r="A89" s="116">
        <v>307</v>
      </c>
      <c r="B89" s="116" t="s">
        <v>182</v>
      </c>
      <c r="C89" s="116">
        <v>134597</v>
      </c>
      <c r="D89" s="116">
        <v>3071104</v>
      </c>
      <c r="E89" s="116">
        <v>1104</v>
      </c>
      <c r="F89" s="116" t="s">
        <v>183</v>
      </c>
      <c r="G89" s="116">
        <v>12</v>
      </c>
      <c r="H89" s="117">
        <v>271271</v>
      </c>
      <c r="I89" s="117">
        <v>9223</v>
      </c>
      <c r="J89" s="116"/>
      <c r="K89" s="116" t="s">
        <v>62</v>
      </c>
    </row>
    <row r="90" spans="1:11" hidden="1">
      <c r="A90" s="116">
        <v>307</v>
      </c>
      <c r="B90" s="116" t="s">
        <v>182</v>
      </c>
      <c r="C90" s="116">
        <v>131753</v>
      </c>
      <c r="D90" s="116">
        <v>3071103</v>
      </c>
      <c r="E90" s="116">
        <v>1103</v>
      </c>
      <c r="F90" s="116" t="s">
        <v>184</v>
      </c>
      <c r="G90" s="116">
        <v>12</v>
      </c>
      <c r="H90" s="117">
        <v>2420238</v>
      </c>
      <c r="I90" s="117">
        <v>82288</v>
      </c>
      <c r="J90" s="116"/>
      <c r="K90" s="116" t="s">
        <v>62</v>
      </c>
    </row>
    <row r="91" spans="1:11" hidden="1">
      <c r="A91" s="116">
        <v>811</v>
      </c>
      <c r="B91" s="116" t="s">
        <v>186</v>
      </c>
      <c r="C91" s="116">
        <v>142135</v>
      </c>
      <c r="D91" s="116">
        <v>8111102</v>
      </c>
      <c r="E91" s="116">
        <v>1102</v>
      </c>
      <c r="F91" s="116" t="s">
        <v>187</v>
      </c>
      <c r="G91" s="116">
        <v>12</v>
      </c>
      <c r="H91" s="117">
        <v>2949118</v>
      </c>
      <c r="I91" s="117">
        <v>100270</v>
      </c>
      <c r="J91" s="116"/>
      <c r="K91" s="116" t="s">
        <v>62</v>
      </c>
    </row>
    <row r="92" spans="1:11" hidden="1">
      <c r="A92" s="116">
        <v>845</v>
      </c>
      <c r="B92" s="116" t="s">
        <v>188</v>
      </c>
      <c r="C92" s="116">
        <v>142143</v>
      </c>
      <c r="D92" s="116">
        <v>8451111</v>
      </c>
      <c r="E92" s="116">
        <v>1111</v>
      </c>
      <c r="F92" s="116" t="s">
        <v>190</v>
      </c>
      <c r="G92" s="116">
        <v>12</v>
      </c>
      <c r="H92" s="117">
        <v>684769</v>
      </c>
      <c r="I92" s="117">
        <v>23282</v>
      </c>
      <c r="J92" s="116"/>
      <c r="K92" s="116" t="s">
        <v>68</v>
      </c>
    </row>
    <row r="93" spans="1:11" hidden="1">
      <c r="A93" s="116">
        <v>845</v>
      </c>
      <c r="B93" s="116" t="s">
        <v>188</v>
      </c>
      <c r="C93" s="116">
        <v>147855</v>
      </c>
      <c r="D93" s="116">
        <v>8451101</v>
      </c>
      <c r="E93" s="116">
        <v>1101</v>
      </c>
      <c r="F93" s="116" t="s">
        <v>189</v>
      </c>
      <c r="G93" s="116">
        <v>12</v>
      </c>
      <c r="H93" s="117">
        <v>628523</v>
      </c>
      <c r="I93" s="117">
        <v>21370</v>
      </c>
      <c r="J93" s="116"/>
      <c r="K93" s="116" t="s">
        <v>68</v>
      </c>
    </row>
    <row r="94" spans="1:11" hidden="1">
      <c r="A94" s="116">
        <v>308</v>
      </c>
      <c r="B94" s="116" t="s">
        <v>191</v>
      </c>
      <c r="C94" s="116">
        <v>101972</v>
      </c>
      <c r="D94" s="116">
        <v>3081100</v>
      </c>
      <c r="E94" s="116">
        <v>1100</v>
      </c>
      <c r="F94" s="116" t="s">
        <v>192</v>
      </c>
      <c r="G94" s="116">
        <v>12</v>
      </c>
      <c r="H94" s="117">
        <v>2362264</v>
      </c>
      <c r="I94" s="117">
        <v>80317</v>
      </c>
      <c r="J94" s="116"/>
      <c r="K94" s="116" t="s">
        <v>62</v>
      </c>
    </row>
    <row r="95" spans="1:11" hidden="1">
      <c r="A95" s="116">
        <v>881</v>
      </c>
      <c r="B95" s="116" t="s">
        <v>193</v>
      </c>
      <c r="C95" s="116">
        <v>148008</v>
      </c>
      <c r="D95" s="116">
        <v>8811121</v>
      </c>
      <c r="E95" s="116">
        <v>1121</v>
      </c>
      <c r="F95" s="116" t="s">
        <v>196</v>
      </c>
      <c r="G95" s="116">
        <v>12</v>
      </c>
      <c r="H95" s="117">
        <v>1882163</v>
      </c>
      <c r="I95" s="117">
        <v>63994</v>
      </c>
      <c r="J95" s="116"/>
      <c r="K95" s="116" t="s">
        <v>68</v>
      </c>
    </row>
    <row r="96" spans="1:11" hidden="1">
      <c r="A96" s="116">
        <v>881</v>
      </c>
      <c r="B96" s="116" t="s">
        <v>193</v>
      </c>
      <c r="C96" s="116">
        <v>134260</v>
      </c>
      <c r="D96" s="116">
        <v>8811108</v>
      </c>
      <c r="E96" s="116">
        <v>1108</v>
      </c>
      <c r="F96" s="116" t="s">
        <v>197</v>
      </c>
      <c r="G96" s="116">
        <v>12</v>
      </c>
      <c r="H96" s="117">
        <v>589488</v>
      </c>
      <c r="I96" s="117">
        <v>20043</v>
      </c>
      <c r="J96" s="116"/>
      <c r="K96" s="116" t="s">
        <v>62</v>
      </c>
    </row>
    <row r="97" spans="1:11" hidden="1">
      <c r="A97" s="116">
        <v>881</v>
      </c>
      <c r="B97" s="116" t="s">
        <v>193</v>
      </c>
      <c r="C97" s="116">
        <v>135778</v>
      </c>
      <c r="D97" s="116">
        <v>8811115</v>
      </c>
      <c r="E97" s="116">
        <v>1115</v>
      </c>
      <c r="F97" s="116" t="s">
        <v>198</v>
      </c>
      <c r="G97" s="116">
        <v>12</v>
      </c>
      <c r="H97" s="117">
        <v>345364</v>
      </c>
      <c r="I97" s="117">
        <v>11742</v>
      </c>
      <c r="J97" s="116"/>
      <c r="K97" s="116" t="s">
        <v>62</v>
      </c>
    </row>
    <row r="98" spans="1:11" hidden="1">
      <c r="A98" s="116">
        <v>881</v>
      </c>
      <c r="B98" s="116" t="s">
        <v>193</v>
      </c>
      <c r="C98" s="116">
        <v>136035</v>
      </c>
      <c r="D98" s="116">
        <v>8811120</v>
      </c>
      <c r="E98" s="116">
        <v>1120</v>
      </c>
      <c r="F98" s="116" t="s">
        <v>199</v>
      </c>
      <c r="G98" s="116">
        <v>12</v>
      </c>
      <c r="H98" s="117">
        <v>4260111</v>
      </c>
      <c r="I98" s="117">
        <v>144844</v>
      </c>
      <c r="J98" s="116"/>
      <c r="K98" s="116" t="s">
        <v>62</v>
      </c>
    </row>
    <row r="99" spans="1:11" hidden="1">
      <c r="A99" s="116">
        <v>881</v>
      </c>
      <c r="B99" s="116" t="s">
        <v>193</v>
      </c>
      <c r="C99" s="116">
        <v>143591</v>
      </c>
      <c r="D99" s="116">
        <v>8811106</v>
      </c>
      <c r="E99" s="116">
        <v>1106</v>
      </c>
      <c r="F99" s="116" t="s">
        <v>194</v>
      </c>
      <c r="G99" s="116">
        <v>12</v>
      </c>
      <c r="H99" s="117">
        <v>2999855</v>
      </c>
      <c r="I99" s="117">
        <v>101995</v>
      </c>
      <c r="J99" s="116"/>
      <c r="K99" s="116" t="s">
        <v>68</v>
      </c>
    </row>
    <row r="100" spans="1:11" hidden="1">
      <c r="A100" s="116">
        <v>881</v>
      </c>
      <c r="B100" s="116" t="s">
        <v>193</v>
      </c>
      <c r="C100" s="116">
        <v>143590</v>
      </c>
      <c r="D100" s="116">
        <v>8811112</v>
      </c>
      <c r="E100" s="116">
        <v>1112</v>
      </c>
      <c r="F100" s="116" t="s">
        <v>195</v>
      </c>
      <c r="G100" s="116">
        <v>12</v>
      </c>
      <c r="H100" s="117">
        <v>3082435</v>
      </c>
      <c r="I100" s="117">
        <v>104803</v>
      </c>
      <c r="J100" s="116"/>
      <c r="K100" s="116" t="s">
        <v>68</v>
      </c>
    </row>
    <row r="101" spans="1:11" hidden="1">
      <c r="A101" s="116">
        <v>390</v>
      </c>
      <c r="B101" s="116" t="s">
        <v>200</v>
      </c>
      <c r="C101" s="116">
        <v>144352</v>
      </c>
      <c r="D101" s="116">
        <v>3901101</v>
      </c>
      <c r="E101" s="116">
        <v>1101</v>
      </c>
      <c r="F101" s="116" t="s">
        <v>201</v>
      </c>
      <c r="G101" s="116">
        <v>12</v>
      </c>
      <c r="H101" s="117">
        <v>1171385</v>
      </c>
      <c r="I101" s="117">
        <v>39827</v>
      </c>
      <c r="J101" s="116"/>
      <c r="K101" s="116" t="s">
        <v>68</v>
      </c>
    </row>
    <row r="102" spans="1:11" hidden="1">
      <c r="A102" s="116">
        <v>916</v>
      </c>
      <c r="B102" s="116" t="s">
        <v>202</v>
      </c>
      <c r="C102" s="116">
        <v>139660</v>
      </c>
      <c r="D102" s="116">
        <v>9161108</v>
      </c>
      <c r="E102" s="116">
        <v>1108</v>
      </c>
      <c r="F102" s="116" t="s">
        <v>203</v>
      </c>
      <c r="G102" s="116">
        <v>12</v>
      </c>
      <c r="H102" s="117">
        <v>664045</v>
      </c>
      <c r="I102" s="117">
        <v>22578</v>
      </c>
      <c r="J102" s="116"/>
      <c r="K102" s="116" t="s">
        <v>68</v>
      </c>
    </row>
    <row r="103" spans="1:11" hidden="1">
      <c r="A103" s="116">
        <v>916</v>
      </c>
      <c r="B103" s="116" t="s">
        <v>202</v>
      </c>
      <c r="C103" s="116">
        <v>131367</v>
      </c>
      <c r="D103" s="116">
        <v>9161104</v>
      </c>
      <c r="E103" s="116">
        <v>1104</v>
      </c>
      <c r="F103" s="116" t="s">
        <v>204</v>
      </c>
      <c r="G103" s="116">
        <v>12</v>
      </c>
      <c r="H103" s="117">
        <v>1914030</v>
      </c>
      <c r="I103" s="117">
        <v>65077</v>
      </c>
      <c r="J103" s="116"/>
      <c r="K103" s="116" t="s">
        <v>62</v>
      </c>
    </row>
    <row r="104" spans="1:11" hidden="1">
      <c r="A104" s="116">
        <v>916</v>
      </c>
      <c r="B104" s="116" t="s">
        <v>202</v>
      </c>
      <c r="C104" s="116">
        <v>135330</v>
      </c>
      <c r="D104" s="116">
        <v>9161106</v>
      </c>
      <c r="E104" s="116">
        <v>1106</v>
      </c>
      <c r="F104" s="116" t="s">
        <v>205</v>
      </c>
      <c r="G104" s="116">
        <v>12</v>
      </c>
      <c r="H104" s="117">
        <v>2110040</v>
      </c>
      <c r="I104" s="117">
        <v>71741</v>
      </c>
      <c r="J104" s="116"/>
      <c r="K104" s="116" t="s">
        <v>62</v>
      </c>
    </row>
    <row r="105" spans="1:11" hidden="1">
      <c r="A105" s="116">
        <v>916</v>
      </c>
      <c r="B105" s="116" t="s">
        <v>202</v>
      </c>
      <c r="C105" s="116">
        <v>135331</v>
      </c>
      <c r="D105" s="116">
        <v>9161107</v>
      </c>
      <c r="E105" s="116">
        <v>1107</v>
      </c>
      <c r="F105" s="116" t="s">
        <v>206</v>
      </c>
      <c r="G105" s="116">
        <v>12</v>
      </c>
      <c r="H105" s="117">
        <v>1257857</v>
      </c>
      <c r="I105" s="117">
        <v>42767</v>
      </c>
      <c r="J105" s="116"/>
      <c r="K105" s="116" t="s">
        <v>62</v>
      </c>
    </row>
    <row r="106" spans="1:11" hidden="1">
      <c r="A106" s="116">
        <v>916</v>
      </c>
      <c r="B106" s="116" t="s">
        <v>202</v>
      </c>
      <c r="C106" s="116">
        <v>135329</v>
      </c>
      <c r="D106" s="116">
        <v>9161105</v>
      </c>
      <c r="E106" s="116">
        <v>1105</v>
      </c>
      <c r="F106" s="116" t="s">
        <v>207</v>
      </c>
      <c r="G106" s="116">
        <v>10</v>
      </c>
      <c r="H106" s="116" t="s">
        <v>533</v>
      </c>
      <c r="I106" s="116"/>
      <c r="J106" s="116"/>
      <c r="K106" s="116" t="s">
        <v>62</v>
      </c>
    </row>
    <row r="107" spans="1:11" hidden="1">
      <c r="A107" s="116">
        <v>203</v>
      </c>
      <c r="B107" s="116" t="s">
        <v>208</v>
      </c>
      <c r="C107" s="116">
        <v>100103</v>
      </c>
      <c r="D107" s="116">
        <v>2031101</v>
      </c>
      <c r="E107" s="116">
        <v>1101</v>
      </c>
      <c r="F107" s="116" t="s">
        <v>209</v>
      </c>
      <c r="G107" s="116">
        <v>12</v>
      </c>
      <c r="H107" s="117">
        <v>4602326</v>
      </c>
      <c r="I107" s="117">
        <v>156479</v>
      </c>
      <c r="J107" s="116"/>
      <c r="K107" s="116" t="s">
        <v>62</v>
      </c>
    </row>
    <row r="108" spans="1:11" hidden="1">
      <c r="A108" s="116">
        <v>204</v>
      </c>
      <c r="B108" s="116" t="s">
        <v>210</v>
      </c>
      <c r="C108" s="116">
        <v>134635</v>
      </c>
      <c r="D108" s="116">
        <v>2041103</v>
      </c>
      <c r="E108" s="116">
        <v>1103</v>
      </c>
      <c r="F108" s="116" t="s">
        <v>212</v>
      </c>
      <c r="G108" s="116">
        <v>12</v>
      </c>
      <c r="H108" s="117">
        <v>2876937</v>
      </c>
      <c r="I108" s="117">
        <v>97816</v>
      </c>
      <c r="J108" s="116"/>
      <c r="K108" s="116" t="s">
        <v>62</v>
      </c>
    </row>
    <row r="109" spans="1:11" hidden="1">
      <c r="A109" s="116">
        <v>204</v>
      </c>
      <c r="B109" s="116" t="s">
        <v>210</v>
      </c>
      <c r="C109" s="116">
        <v>143103</v>
      </c>
      <c r="D109" s="116">
        <v>2046010</v>
      </c>
      <c r="E109" s="116">
        <v>6010</v>
      </c>
      <c r="F109" s="116" t="s">
        <v>211</v>
      </c>
      <c r="G109" s="116">
        <v>12</v>
      </c>
      <c r="H109" s="117">
        <v>1080090</v>
      </c>
      <c r="I109" s="117">
        <v>36723</v>
      </c>
      <c r="J109" s="116"/>
      <c r="K109" s="116" t="s">
        <v>68</v>
      </c>
    </row>
    <row r="110" spans="1:11" hidden="1">
      <c r="A110" s="116">
        <v>876</v>
      </c>
      <c r="B110" s="116" t="s">
        <v>213</v>
      </c>
      <c r="C110" s="116">
        <v>134321</v>
      </c>
      <c r="D110" s="116">
        <v>8761100</v>
      </c>
      <c r="E110" s="116">
        <v>1100</v>
      </c>
      <c r="F110" s="116" t="s">
        <v>214</v>
      </c>
      <c r="G110" s="116">
        <v>12</v>
      </c>
      <c r="H110" s="117">
        <v>1744846</v>
      </c>
      <c r="I110" s="117">
        <v>59325</v>
      </c>
      <c r="J110" s="116"/>
      <c r="K110" s="116" t="s">
        <v>62</v>
      </c>
    </row>
    <row r="111" spans="1:11" hidden="1">
      <c r="A111" s="116">
        <v>205</v>
      </c>
      <c r="B111" s="116" t="s">
        <v>215</v>
      </c>
      <c r="C111" s="116">
        <v>139509</v>
      </c>
      <c r="D111" s="116">
        <v>2051101</v>
      </c>
      <c r="E111" s="116">
        <v>1101</v>
      </c>
      <c r="F111" s="116" t="s">
        <v>535</v>
      </c>
      <c r="G111" s="116">
        <v>12</v>
      </c>
      <c r="H111" s="117">
        <v>1893350</v>
      </c>
      <c r="I111" s="117">
        <v>64374</v>
      </c>
      <c r="J111" s="116"/>
      <c r="K111" s="116" t="s">
        <v>68</v>
      </c>
    </row>
    <row r="112" spans="1:11" hidden="1">
      <c r="A112" s="116">
        <v>205</v>
      </c>
      <c r="B112" s="116" t="s">
        <v>215</v>
      </c>
      <c r="C112" s="116">
        <v>139541</v>
      </c>
      <c r="D112" s="116">
        <v>2051106</v>
      </c>
      <c r="E112" s="116">
        <v>1106</v>
      </c>
      <c r="F112" s="116" t="s">
        <v>536</v>
      </c>
      <c r="G112" s="116">
        <v>12</v>
      </c>
      <c r="H112" s="117">
        <v>384240</v>
      </c>
      <c r="I112" s="117">
        <v>13064</v>
      </c>
      <c r="J112" s="116"/>
      <c r="K112" s="116" t="s">
        <v>68</v>
      </c>
    </row>
    <row r="113" spans="1:12" hidden="1">
      <c r="A113" s="116">
        <v>205</v>
      </c>
      <c r="B113" s="116" t="s">
        <v>215</v>
      </c>
      <c r="C113" s="116">
        <v>140201</v>
      </c>
      <c r="D113" s="116">
        <v>2056394</v>
      </c>
      <c r="E113" s="116">
        <v>6394</v>
      </c>
      <c r="F113" s="116" t="s">
        <v>216</v>
      </c>
      <c r="G113" s="116">
        <v>12</v>
      </c>
      <c r="H113" s="117">
        <v>1587045</v>
      </c>
      <c r="I113" s="117">
        <v>53960</v>
      </c>
      <c r="J113" s="116"/>
      <c r="K113" s="116" t="s">
        <v>68</v>
      </c>
    </row>
    <row r="114" spans="1:12">
      <c r="A114" s="116">
        <v>850</v>
      </c>
      <c r="B114" s="116" t="s">
        <v>217</v>
      </c>
      <c r="C114" s="116">
        <v>115838</v>
      </c>
      <c r="D114" s="116">
        <v>8501105</v>
      </c>
      <c r="E114" s="116">
        <v>1105</v>
      </c>
      <c r="F114" s="116" t="s">
        <v>2</v>
      </c>
      <c r="G114" s="116">
        <v>12</v>
      </c>
      <c r="H114" s="117">
        <v>1542477</v>
      </c>
      <c r="I114" s="117">
        <v>52444</v>
      </c>
      <c r="J114" s="116"/>
      <c r="K114" s="116" t="s">
        <v>62</v>
      </c>
      <c r="L114" s="97">
        <v>85</v>
      </c>
    </row>
    <row r="115" spans="1:12">
      <c r="A115" s="116">
        <v>850</v>
      </c>
      <c r="B115" s="116" t="s">
        <v>217</v>
      </c>
      <c r="C115" s="116">
        <v>133778</v>
      </c>
      <c r="D115" s="116">
        <v>8501118</v>
      </c>
      <c r="E115" s="116">
        <v>1118</v>
      </c>
      <c r="F115" s="116" t="s">
        <v>5</v>
      </c>
      <c r="G115" s="116">
        <v>12</v>
      </c>
      <c r="H115" s="117">
        <v>2473875</v>
      </c>
      <c r="I115" s="117">
        <v>84112</v>
      </c>
      <c r="J115" s="116"/>
      <c r="K115" s="116" t="s">
        <v>62</v>
      </c>
      <c r="L115" s="97">
        <v>145</v>
      </c>
    </row>
    <row r="116" spans="1:12">
      <c r="A116" s="116">
        <v>850</v>
      </c>
      <c r="B116" s="116" t="s">
        <v>217</v>
      </c>
      <c r="C116" s="116">
        <v>115836</v>
      </c>
      <c r="D116" s="116">
        <v>8501103</v>
      </c>
      <c r="E116" s="116">
        <v>1103</v>
      </c>
      <c r="F116" s="116" t="s">
        <v>219</v>
      </c>
      <c r="G116" s="116">
        <v>12</v>
      </c>
      <c r="H116" s="117">
        <v>1400521</v>
      </c>
      <c r="I116" s="117">
        <v>47618</v>
      </c>
      <c r="J116" s="116"/>
      <c r="K116" s="116" t="s">
        <v>62</v>
      </c>
      <c r="L116" s="97">
        <v>82</v>
      </c>
    </row>
    <row r="117" spans="1:12">
      <c r="A117" s="116">
        <v>850</v>
      </c>
      <c r="B117" s="116" t="s">
        <v>217</v>
      </c>
      <c r="C117" s="116">
        <v>115837</v>
      </c>
      <c r="D117" s="116">
        <v>8501104</v>
      </c>
      <c r="E117" s="116">
        <v>1104</v>
      </c>
      <c r="F117" s="116" t="s">
        <v>27</v>
      </c>
      <c r="G117" s="116">
        <v>12</v>
      </c>
      <c r="H117" s="117">
        <v>883429</v>
      </c>
      <c r="I117" s="117">
        <v>30037</v>
      </c>
      <c r="J117" s="116"/>
      <c r="K117" s="116" t="s">
        <v>62</v>
      </c>
      <c r="L117" s="97">
        <v>48</v>
      </c>
    </row>
    <row r="118" spans="1:12">
      <c r="A118" s="116">
        <v>850</v>
      </c>
      <c r="B118" s="116" t="s">
        <v>217</v>
      </c>
      <c r="C118" s="116">
        <v>115847</v>
      </c>
      <c r="D118" s="116">
        <v>8501115</v>
      </c>
      <c r="E118" s="116">
        <v>1115</v>
      </c>
      <c r="F118" s="116" t="s">
        <v>220</v>
      </c>
      <c r="G118" s="116">
        <v>12</v>
      </c>
      <c r="H118" s="117">
        <v>1092684</v>
      </c>
      <c r="I118" s="117">
        <v>37151</v>
      </c>
      <c r="J118" s="116"/>
      <c r="K118" s="116" t="s">
        <v>62</v>
      </c>
      <c r="L118" s="97">
        <v>72.92</v>
      </c>
    </row>
    <row r="119" spans="1:12">
      <c r="A119" s="116">
        <v>850</v>
      </c>
      <c r="B119" s="116" t="s">
        <v>217</v>
      </c>
      <c r="C119" s="116">
        <v>141123</v>
      </c>
      <c r="D119" s="116">
        <v>8507003</v>
      </c>
      <c r="E119" s="116">
        <v>7003</v>
      </c>
      <c r="F119" s="116" t="s">
        <v>218</v>
      </c>
      <c r="G119" s="116">
        <v>12</v>
      </c>
      <c r="H119" s="117">
        <v>979360</v>
      </c>
      <c r="I119" s="117">
        <v>33298</v>
      </c>
      <c r="J119" s="116"/>
      <c r="K119" s="116" t="s">
        <v>68</v>
      </c>
      <c r="L119" s="97">
        <v>62</v>
      </c>
    </row>
    <row r="120" spans="1:12">
      <c r="A120" s="116">
        <v>850</v>
      </c>
      <c r="B120" s="116" t="s">
        <v>217</v>
      </c>
      <c r="C120" s="116">
        <v>142906</v>
      </c>
      <c r="D120" s="116">
        <v>8501107</v>
      </c>
      <c r="E120" s="116">
        <v>1107</v>
      </c>
      <c r="F120" s="116" t="s">
        <v>28</v>
      </c>
      <c r="G120" s="116">
        <v>12</v>
      </c>
      <c r="H120" s="117">
        <v>1021838</v>
      </c>
      <c r="I120" s="117">
        <v>34742</v>
      </c>
      <c r="J120" s="116"/>
      <c r="K120" s="116" t="s">
        <v>68</v>
      </c>
      <c r="L120" s="127">
        <v>75</v>
      </c>
    </row>
    <row r="121" spans="1:12" hidden="1">
      <c r="A121" s="116">
        <v>309</v>
      </c>
      <c r="B121" s="116" t="s">
        <v>221</v>
      </c>
      <c r="C121" s="116">
        <v>131584</v>
      </c>
      <c r="D121" s="116">
        <v>3091101</v>
      </c>
      <c r="E121" s="116">
        <v>1101</v>
      </c>
      <c r="F121" s="116" t="s">
        <v>222</v>
      </c>
      <c r="G121" s="116">
        <v>12</v>
      </c>
      <c r="H121" s="117">
        <v>3362958</v>
      </c>
      <c r="I121" s="117">
        <v>114341</v>
      </c>
      <c r="J121" s="116"/>
      <c r="K121" s="116" t="s">
        <v>62</v>
      </c>
    </row>
    <row r="122" spans="1:12" hidden="1">
      <c r="A122" s="116">
        <v>310</v>
      </c>
      <c r="B122" s="116" t="s">
        <v>223</v>
      </c>
      <c r="C122" s="116">
        <v>102180</v>
      </c>
      <c r="D122" s="116">
        <v>3101101</v>
      </c>
      <c r="E122" s="116">
        <v>1101</v>
      </c>
      <c r="F122" s="116" t="s">
        <v>225</v>
      </c>
      <c r="G122" s="116">
        <v>12</v>
      </c>
      <c r="H122" s="117">
        <v>1733375</v>
      </c>
      <c r="I122" s="117">
        <v>58935</v>
      </c>
      <c r="J122" s="116"/>
      <c r="K122" s="116" t="s">
        <v>62</v>
      </c>
    </row>
    <row r="123" spans="1:12" hidden="1">
      <c r="A123" s="116">
        <v>310</v>
      </c>
      <c r="B123" s="116" t="s">
        <v>223</v>
      </c>
      <c r="C123" s="116">
        <v>139925</v>
      </c>
      <c r="D123" s="116">
        <v>3101102</v>
      </c>
      <c r="E123" s="116">
        <v>1102</v>
      </c>
      <c r="F123" s="116" t="s">
        <v>224</v>
      </c>
      <c r="G123" s="116">
        <v>12</v>
      </c>
      <c r="H123" s="117">
        <v>1024000</v>
      </c>
      <c r="I123" s="117">
        <v>34816</v>
      </c>
      <c r="J123" s="116"/>
      <c r="K123" s="116" t="s">
        <v>68</v>
      </c>
    </row>
    <row r="124" spans="1:12" hidden="1">
      <c r="A124" s="116">
        <v>805</v>
      </c>
      <c r="B124" s="116" t="s">
        <v>226</v>
      </c>
      <c r="C124" s="116">
        <v>131294</v>
      </c>
      <c r="D124" s="116">
        <v>8051100</v>
      </c>
      <c r="E124" s="116">
        <v>1100</v>
      </c>
      <c r="F124" s="116" t="s">
        <v>227</v>
      </c>
      <c r="G124" s="116">
        <v>12</v>
      </c>
      <c r="H124" s="117">
        <v>709129</v>
      </c>
      <c r="I124" s="117">
        <v>24110</v>
      </c>
      <c r="J124" s="116"/>
      <c r="K124" s="116" t="s">
        <v>62</v>
      </c>
    </row>
    <row r="125" spans="1:12" hidden="1">
      <c r="A125" s="116">
        <v>311</v>
      </c>
      <c r="B125" s="116" t="s">
        <v>228</v>
      </c>
      <c r="C125" s="116">
        <v>143130</v>
      </c>
      <c r="D125" s="116">
        <v>3111109</v>
      </c>
      <c r="E125" s="116">
        <v>1109</v>
      </c>
      <c r="F125" s="116" t="s">
        <v>229</v>
      </c>
      <c r="G125" s="116">
        <v>12</v>
      </c>
      <c r="H125" s="117">
        <v>882063</v>
      </c>
      <c r="I125" s="117">
        <v>29990</v>
      </c>
      <c r="J125" s="116"/>
      <c r="K125" s="116" t="s">
        <v>68</v>
      </c>
    </row>
    <row r="126" spans="1:12" hidden="1">
      <c r="A126" s="116">
        <v>884</v>
      </c>
      <c r="B126" s="116" t="s">
        <v>230</v>
      </c>
      <c r="C126" s="116">
        <v>130991</v>
      </c>
      <c r="D126" s="116">
        <v>8841109</v>
      </c>
      <c r="E126" s="116">
        <v>1109</v>
      </c>
      <c r="F126" s="116" t="s">
        <v>231</v>
      </c>
      <c r="G126" s="116">
        <v>12</v>
      </c>
      <c r="H126" s="117">
        <v>1302904</v>
      </c>
      <c r="I126" s="117">
        <v>44299</v>
      </c>
      <c r="J126" s="116"/>
      <c r="K126" s="116" t="s">
        <v>62</v>
      </c>
    </row>
    <row r="127" spans="1:12" hidden="1">
      <c r="A127" s="116">
        <v>919</v>
      </c>
      <c r="B127" s="116" t="s">
        <v>232</v>
      </c>
      <c r="C127" s="116">
        <v>139197</v>
      </c>
      <c r="D127" s="116">
        <v>9191106</v>
      </c>
      <c r="E127" s="116">
        <v>1106</v>
      </c>
      <c r="F127" s="116" t="s">
        <v>233</v>
      </c>
      <c r="G127" s="116">
        <v>12</v>
      </c>
      <c r="H127" s="117">
        <v>679045</v>
      </c>
      <c r="I127" s="117">
        <v>23088</v>
      </c>
      <c r="J127" s="116"/>
      <c r="K127" s="116" t="s">
        <v>68</v>
      </c>
    </row>
    <row r="128" spans="1:12" hidden="1">
      <c r="A128" s="116">
        <v>919</v>
      </c>
      <c r="B128" s="116" t="s">
        <v>232</v>
      </c>
      <c r="C128" s="116">
        <v>147451</v>
      </c>
      <c r="D128" s="116">
        <v>9191112</v>
      </c>
      <c r="E128" s="116">
        <v>1112</v>
      </c>
      <c r="F128" s="116" t="s">
        <v>235</v>
      </c>
      <c r="G128" s="116">
        <v>12</v>
      </c>
      <c r="H128" s="117">
        <v>766928</v>
      </c>
      <c r="I128" s="117">
        <v>26076</v>
      </c>
      <c r="J128" s="116"/>
      <c r="K128" s="116" t="s">
        <v>68</v>
      </c>
    </row>
    <row r="129" spans="1:11" hidden="1">
      <c r="A129" s="116">
        <v>919</v>
      </c>
      <c r="B129" s="116" t="s">
        <v>232</v>
      </c>
      <c r="C129" s="116">
        <v>130344</v>
      </c>
      <c r="D129" s="116">
        <v>9191101</v>
      </c>
      <c r="E129" s="116">
        <v>1101</v>
      </c>
      <c r="F129" s="116" t="s">
        <v>236</v>
      </c>
      <c r="G129" s="116">
        <v>12</v>
      </c>
      <c r="H129" s="117">
        <v>1442923</v>
      </c>
      <c r="I129" s="117">
        <v>49059</v>
      </c>
      <c r="J129" s="116"/>
      <c r="K129" s="116" t="s">
        <v>62</v>
      </c>
    </row>
    <row r="130" spans="1:11" hidden="1">
      <c r="A130" s="116">
        <v>919</v>
      </c>
      <c r="B130" s="116" t="s">
        <v>232</v>
      </c>
      <c r="C130" s="116">
        <v>131100</v>
      </c>
      <c r="D130" s="116">
        <v>9191108</v>
      </c>
      <c r="E130" s="116">
        <v>1108</v>
      </c>
      <c r="F130" s="116" t="s">
        <v>237</v>
      </c>
      <c r="G130" s="116">
        <v>12</v>
      </c>
      <c r="H130" s="117">
        <v>2143896</v>
      </c>
      <c r="I130" s="117">
        <v>72892</v>
      </c>
      <c r="J130" s="116"/>
      <c r="K130" s="116" t="s">
        <v>62</v>
      </c>
    </row>
    <row r="131" spans="1:11" hidden="1">
      <c r="A131" s="116">
        <v>919</v>
      </c>
      <c r="B131" s="116" t="s">
        <v>232</v>
      </c>
      <c r="C131" s="116">
        <v>130349</v>
      </c>
      <c r="D131" s="116">
        <v>9191105</v>
      </c>
      <c r="E131" s="116">
        <v>1105</v>
      </c>
      <c r="F131" s="116" t="s">
        <v>238</v>
      </c>
      <c r="G131" s="116">
        <v>12</v>
      </c>
      <c r="H131" s="117">
        <v>2398465</v>
      </c>
      <c r="I131" s="117">
        <v>81548</v>
      </c>
      <c r="J131" s="116"/>
      <c r="K131" s="116" t="s">
        <v>62</v>
      </c>
    </row>
    <row r="132" spans="1:11" hidden="1">
      <c r="A132" s="116">
        <v>919</v>
      </c>
      <c r="B132" s="116" t="s">
        <v>232</v>
      </c>
      <c r="C132" s="116">
        <v>130359</v>
      </c>
      <c r="D132" s="116">
        <v>9191102</v>
      </c>
      <c r="E132" s="116">
        <v>1102</v>
      </c>
      <c r="F132" s="116" t="s">
        <v>239</v>
      </c>
      <c r="G132" s="116">
        <v>12</v>
      </c>
      <c r="H132" s="117">
        <v>1270125</v>
      </c>
      <c r="I132" s="117">
        <v>43184</v>
      </c>
      <c r="J132" s="116"/>
      <c r="K132" s="116" t="s">
        <v>62</v>
      </c>
    </row>
    <row r="133" spans="1:11" hidden="1">
      <c r="A133" s="116">
        <v>919</v>
      </c>
      <c r="B133" s="116" t="s">
        <v>232</v>
      </c>
      <c r="C133" s="116">
        <v>135890</v>
      </c>
      <c r="D133" s="116">
        <v>9191109</v>
      </c>
      <c r="E133" s="116">
        <v>1109</v>
      </c>
      <c r="F133" s="116" t="s">
        <v>240</v>
      </c>
      <c r="G133" s="116">
        <v>12</v>
      </c>
      <c r="H133" s="117">
        <v>3254643</v>
      </c>
      <c r="I133" s="117">
        <v>110658</v>
      </c>
      <c r="J133" s="116"/>
      <c r="K133" s="116" t="s">
        <v>62</v>
      </c>
    </row>
    <row r="134" spans="1:11" hidden="1">
      <c r="A134" s="116">
        <v>919</v>
      </c>
      <c r="B134" s="116" t="s">
        <v>232</v>
      </c>
      <c r="C134" s="116">
        <v>148363</v>
      </c>
      <c r="D134" s="116">
        <v>9191110</v>
      </c>
      <c r="E134" s="116">
        <v>1110</v>
      </c>
      <c r="F134" s="116" t="s">
        <v>234</v>
      </c>
      <c r="G134" s="116">
        <v>12</v>
      </c>
      <c r="H134" s="117">
        <v>1952405</v>
      </c>
      <c r="I134" s="117">
        <v>66382</v>
      </c>
      <c r="J134" s="116"/>
      <c r="K134" s="116" t="s">
        <v>68</v>
      </c>
    </row>
    <row r="135" spans="1:11" hidden="1">
      <c r="A135" s="116">
        <v>312</v>
      </c>
      <c r="B135" s="116" t="s">
        <v>241</v>
      </c>
      <c r="C135" s="116">
        <v>142107</v>
      </c>
      <c r="D135" s="116">
        <v>3121100</v>
      </c>
      <c r="E135" s="116">
        <v>1100</v>
      </c>
      <c r="F135" s="116" t="s">
        <v>242</v>
      </c>
      <c r="G135" s="116">
        <v>12</v>
      </c>
      <c r="H135" s="117">
        <v>1422738</v>
      </c>
      <c r="I135" s="117">
        <v>48373</v>
      </c>
      <c r="J135" s="116"/>
      <c r="K135" s="116" t="s">
        <v>68</v>
      </c>
    </row>
    <row r="136" spans="1:11" hidden="1">
      <c r="A136" s="116">
        <v>313</v>
      </c>
      <c r="B136" s="116" t="s">
        <v>243</v>
      </c>
      <c r="C136" s="116">
        <v>131201</v>
      </c>
      <c r="D136" s="116">
        <v>3131100</v>
      </c>
      <c r="E136" s="116">
        <v>1100</v>
      </c>
      <c r="F136" s="116" t="s">
        <v>244</v>
      </c>
      <c r="G136" s="116">
        <v>12</v>
      </c>
      <c r="H136" s="117">
        <v>5338067</v>
      </c>
      <c r="I136" s="117">
        <v>181494</v>
      </c>
      <c r="J136" s="116"/>
      <c r="K136" s="116" t="s">
        <v>62</v>
      </c>
    </row>
    <row r="137" spans="1:11" hidden="1">
      <c r="A137" s="116">
        <v>921</v>
      </c>
      <c r="B137" s="116" t="s">
        <v>245</v>
      </c>
      <c r="C137" s="116">
        <v>133744</v>
      </c>
      <c r="D137" s="116">
        <v>9211102</v>
      </c>
      <c r="E137" s="116">
        <v>1102</v>
      </c>
      <c r="F137" s="116" t="s">
        <v>246</v>
      </c>
      <c r="G137" s="116">
        <v>12</v>
      </c>
      <c r="H137" s="117">
        <v>1620114</v>
      </c>
      <c r="I137" s="117">
        <v>55084</v>
      </c>
      <c r="J137" s="116"/>
      <c r="K137" s="116" t="s">
        <v>62</v>
      </c>
    </row>
    <row r="138" spans="1:11" hidden="1">
      <c r="A138" s="116">
        <v>206</v>
      </c>
      <c r="B138" s="116" t="s">
        <v>247</v>
      </c>
      <c r="C138" s="116">
        <v>100391</v>
      </c>
      <c r="D138" s="116">
        <v>2061104</v>
      </c>
      <c r="E138" s="116">
        <v>1104</v>
      </c>
      <c r="F138" s="116" t="s">
        <v>249</v>
      </c>
      <c r="G138" s="116">
        <v>12</v>
      </c>
      <c r="H138" s="117">
        <v>3781772</v>
      </c>
      <c r="I138" s="117">
        <v>128580</v>
      </c>
      <c r="J138" s="116" t="s">
        <v>250</v>
      </c>
      <c r="K138" s="116" t="s">
        <v>62</v>
      </c>
    </row>
    <row r="139" spans="1:11" hidden="1">
      <c r="A139" s="116">
        <v>206</v>
      </c>
      <c r="B139" s="116" t="s">
        <v>247</v>
      </c>
      <c r="C139" s="116">
        <v>100388</v>
      </c>
      <c r="D139" s="116">
        <v>2061101</v>
      </c>
      <c r="E139" s="116">
        <v>1101</v>
      </c>
      <c r="F139" s="116" t="s">
        <v>251</v>
      </c>
      <c r="G139" s="116">
        <v>12</v>
      </c>
      <c r="H139" s="116" t="s">
        <v>537</v>
      </c>
      <c r="I139" s="116"/>
      <c r="J139" s="116" t="s">
        <v>252</v>
      </c>
      <c r="K139" s="116" t="s">
        <v>62</v>
      </c>
    </row>
    <row r="140" spans="1:11" hidden="1">
      <c r="A140" s="116">
        <v>206</v>
      </c>
      <c r="B140" s="116" t="s">
        <v>247</v>
      </c>
      <c r="C140" s="116">
        <v>134274</v>
      </c>
      <c r="D140" s="116">
        <v>2061110</v>
      </c>
      <c r="E140" s="116">
        <v>1110</v>
      </c>
      <c r="F140" s="116" t="s">
        <v>253</v>
      </c>
      <c r="G140" s="116">
        <v>12</v>
      </c>
      <c r="H140" s="116" t="s">
        <v>537</v>
      </c>
      <c r="I140" s="116"/>
      <c r="J140" s="116" t="s">
        <v>252</v>
      </c>
      <c r="K140" s="116" t="s">
        <v>62</v>
      </c>
    </row>
    <row r="141" spans="1:11" hidden="1">
      <c r="A141" s="116">
        <v>206</v>
      </c>
      <c r="B141" s="116" t="s">
        <v>247</v>
      </c>
      <c r="C141" s="116">
        <v>141130</v>
      </c>
      <c r="D141" s="116">
        <v>2061112</v>
      </c>
      <c r="E141" s="116">
        <v>1112</v>
      </c>
      <c r="F141" s="116" t="s">
        <v>248</v>
      </c>
      <c r="G141" s="116">
        <v>12</v>
      </c>
      <c r="H141" s="117">
        <v>1581055</v>
      </c>
      <c r="I141" s="117">
        <v>53756</v>
      </c>
      <c r="J141" s="116"/>
      <c r="K141" s="116" t="s">
        <v>68</v>
      </c>
    </row>
    <row r="142" spans="1:11" hidden="1">
      <c r="A142" s="116">
        <v>207</v>
      </c>
      <c r="B142" s="116" t="s">
        <v>254</v>
      </c>
      <c r="C142" s="116">
        <v>140807</v>
      </c>
      <c r="D142" s="116">
        <v>2071100</v>
      </c>
      <c r="E142" s="116">
        <v>1100</v>
      </c>
      <c r="F142" s="116" t="s">
        <v>538</v>
      </c>
      <c r="G142" s="116">
        <v>12</v>
      </c>
      <c r="H142" s="117">
        <v>859513</v>
      </c>
      <c r="I142" s="117">
        <v>29223</v>
      </c>
      <c r="J142" s="116"/>
      <c r="K142" s="116" t="s">
        <v>68</v>
      </c>
    </row>
    <row r="143" spans="1:11" hidden="1">
      <c r="A143" s="116">
        <v>886</v>
      </c>
      <c r="B143" s="116" t="s">
        <v>255</v>
      </c>
      <c r="C143" s="116">
        <v>135432</v>
      </c>
      <c r="D143" s="116">
        <v>8861123</v>
      </c>
      <c r="E143" s="116">
        <v>1123</v>
      </c>
      <c r="F143" s="116" t="s">
        <v>257</v>
      </c>
      <c r="G143" s="116">
        <v>12</v>
      </c>
      <c r="H143" s="117">
        <v>3135874</v>
      </c>
      <c r="I143" s="117">
        <v>106620</v>
      </c>
      <c r="J143" s="116"/>
      <c r="K143" s="116" t="s">
        <v>62</v>
      </c>
    </row>
    <row r="144" spans="1:11" hidden="1">
      <c r="A144" s="116">
        <v>886</v>
      </c>
      <c r="B144" s="116" t="s">
        <v>255</v>
      </c>
      <c r="C144" s="116">
        <v>135462</v>
      </c>
      <c r="D144" s="116">
        <v>8861124</v>
      </c>
      <c r="E144" s="116">
        <v>1124</v>
      </c>
      <c r="F144" s="116" t="s">
        <v>258</v>
      </c>
      <c r="G144" s="116">
        <v>12</v>
      </c>
      <c r="H144" s="117">
        <v>496735</v>
      </c>
      <c r="I144" s="117">
        <v>16889</v>
      </c>
      <c r="J144" s="116"/>
      <c r="K144" s="116" t="s">
        <v>62</v>
      </c>
    </row>
    <row r="145" spans="1:11" hidden="1">
      <c r="A145" s="116">
        <v>886</v>
      </c>
      <c r="B145" s="116" t="s">
        <v>255</v>
      </c>
      <c r="C145" s="116">
        <v>135466</v>
      </c>
      <c r="D145" s="116">
        <v>8861128</v>
      </c>
      <c r="E145" s="116">
        <v>1128</v>
      </c>
      <c r="F145" s="116" t="s">
        <v>259</v>
      </c>
      <c r="G145" s="116">
        <v>12</v>
      </c>
      <c r="H145" s="117">
        <v>1532520</v>
      </c>
      <c r="I145" s="117">
        <v>52106</v>
      </c>
      <c r="J145" s="116"/>
      <c r="K145" s="116" t="s">
        <v>62</v>
      </c>
    </row>
    <row r="146" spans="1:11" hidden="1">
      <c r="A146" s="116">
        <v>886</v>
      </c>
      <c r="B146" s="116" t="s">
        <v>255</v>
      </c>
      <c r="C146" s="116">
        <v>135465</v>
      </c>
      <c r="D146" s="116">
        <v>8861127</v>
      </c>
      <c r="E146" s="116">
        <v>1127</v>
      </c>
      <c r="F146" s="116" t="s">
        <v>260</v>
      </c>
      <c r="G146" s="116">
        <v>12</v>
      </c>
      <c r="H146" s="117">
        <v>948603</v>
      </c>
      <c r="I146" s="117">
        <v>32253</v>
      </c>
      <c r="J146" s="116"/>
      <c r="K146" s="116" t="s">
        <v>62</v>
      </c>
    </row>
    <row r="147" spans="1:11" hidden="1">
      <c r="A147" s="116">
        <v>886</v>
      </c>
      <c r="B147" s="116" t="s">
        <v>255</v>
      </c>
      <c r="C147" s="116">
        <v>135467</v>
      </c>
      <c r="D147" s="116">
        <v>8861129</v>
      </c>
      <c r="E147" s="116">
        <v>1129</v>
      </c>
      <c r="F147" s="116" t="s">
        <v>261</v>
      </c>
      <c r="G147" s="116">
        <v>12</v>
      </c>
      <c r="H147" s="117">
        <v>955048</v>
      </c>
      <c r="I147" s="117">
        <v>32472</v>
      </c>
      <c r="J147" s="116"/>
      <c r="K147" s="116" t="s">
        <v>62</v>
      </c>
    </row>
    <row r="148" spans="1:11" hidden="1">
      <c r="A148" s="116">
        <v>886</v>
      </c>
      <c r="B148" s="116" t="s">
        <v>255</v>
      </c>
      <c r="C148" s="116">
        <v>148144</v>
      </c>
      <c r="D148" s="116">
        <v>8861132</v>
      </c>
      <c r="E148" s="116">
        <v>1132</v>
      </c>
      <c r="F148" s="116" t="s">
        <v>256</v>
      </c>
      <c r="G148" s="116">
        <v>12</v>
      </c>
      <c r="H148" s="117">
        <v>1767090</v>
      </c>
      <c r="I148" s="117">
        <v>60081</v>
      </c>
      <c r="J148" s="116"/>
      <c r="K148" s="116" t="s">
        <v>68</v>
      </c>
    </row>
    <row r="149" spans="1:11" hidden="1">
      <c r="A149" s="116">
        <v>810</v>
      </c>
      <c r="B149" s="116" t="s">
        <v>262</v>
      </c>
      <c r="C149" s="116">
        <v>141037</v>
      </c>
      <c r="D149" s="116">
        <v>8101104</v>
      </c>
      <c r="E149" s="116">
        <v>1104</v>
      </c>
      <c r="F149" s="116" t="s">
        <v>266</v>
      </c>
      <c r="G149" s="116">
        <v>12</v>
      </c>
      <c r="H149" s="117">
        <v>3271150</v>
      </c>
      <c r="I149" s="117">
        <v>111219</v>
      </c>
      <c r="J149" s="116"/>
      <c r="K149" s="116" t="s">
        <v>68</v>
      </c>
    </row>
    <row r="150" spans="1:11" hidden="1">
      <c r="A150" s="116">
        <v>810</v>
      </c>
      <c r="B150" s="116" t="s">
        <v>262</v>
      </c>
      <c r="C150" s="116">
        <v>148588</v>
      </c>
      <c r="D150" s="116">
        <v>8101105</v>
      </c>
      <c r="E150" s="116">
        <v>1105</v>
      </c>
      <c r="F150" s="116" t="s">
        <v>539</v>
      </c>
      <c r="G150" s="116">
        <v>12</v>
      </c>
      <c r="H150" s="117">
        <v>744154</v>
      </c>
      <c r="I150" s="117">
        <v>25301</v>
      </c>
      <c r="J150" s="116"/>
      <c r="K150" s="116" t="s">
        <v>68</v>
      </c>
    </row>
    <row r="151" spans="1:11" hidden="1">
      <c r="A151" s="116">
        <v>810</v>
      </c>
      <c r="B151" s="116" t="s">
        <v>262</v>
      </c>
      <c r="C151" s="116">
        <v>144422</v>
      </c>
      <c r="D151" s="116">
        <v>8101102</v>
      </c>
      <c r="E151" s="116">
        <v>1102</v>
      </c>
      <c r="F151" s="116" t="s">
        <v>264</v>
      </c>
      <c r="G151" s="116">
        <v>12</v>
      </c>
      <c r="H151" s="117">
        <v>2923655</v>
      </c>
      <c r="I151" s="117">
        <v>99404</v>
      </c>
      <c r="J151" s="116"/>
      <c r="K151" s="116" t="s">
        <v>68</v>
      </c>
    </row>
    <row r="152" spans="1:11" hidden="1">
      <c r="A152" s="116">
        <v>810</v>
      </c>
      <c r="B152" s="116" t="s">
        <v>262</v>
      </c>
      <c r="C152" s="116">
        <v>139483</v>
      </c>
      <c r="D152" s="116">
        <v>8101103</v>
      </c>
      <c r="E152" s="116">
        <v>1103</v>
      </c>
      <c r="F152" s="116" t="s">
        <v>265</v>
      </c>
      <c r="G152" s="116">
        <v>12</v>
      </c>
      <c r="H152" s="117">
        <v>644423</v>
      </c>
      <c r="I152" s="117">
        <v>21910</v>
      </c>
      <c r="J152" s="116"/>
      <c r="K152" s="116" t="s">
        <v>68</v>
      </c>
    </row>
    <row r="153" spans="1:11" hidden="1">
      <c r="A153" s="116">
        <v>810</v>
      </c>
      <c r="B153" s="116" t="s">
        <v>262</v>
      </c>
      <c r="C153" s="116">
        <v>142258</v>
      </c>
      <c r="D153" s="116">
        <v>8101112</v>
      </c>
      <c r="E153" s="116">
        <v>1112</v>
      </c>
      <c r="F153" s="116" t="s">
        <v>267</v>
      </c>
      <c r="G153" s="116">
        <v>12</v>
      </c>
      <c r="H153" s="117">
        <v>936928</v>
      </c>
      <c r="I153" s="117">
        <v>31856</v>
      </c>
      <c r="J153" s="116"/>
      <c r="K153" s="116" t="s">
        <v>68</v>
      </c>
    </row>
    <row r="154" spans="1:11" hidden="1">
      <c r="A154" s="116">
        <v>810</v>
      </c>
      <c r="B154" s="116" t="s">
        <v>262</v>
      </c>
      <c r="C154" s="116">
        <v>143222</v>
      </c>
      <c r="D154" s="116">
        <v>8101106</v>
      </c>
      <c r="E154" s="116">
        <v>1106</v>
      </c>
      <c r="F154" s="116" t="s">
        <v>540</v>
      </c>
      <c r="G154" s="116">
        <v>12</v>
      </c>
      <c r="H154" s="117">
        <v>941990</v>
      </c>
      <c r="I154" s="117">
        <v>32028</v>
      </c>
      <c r="J154" s="116"/>
      <c r="K154" s="116" t="s">
        <v>68</v>
      </c>
    </row>
    <row r="155" spans="1:11" hidden="1">
      <c r="A155" s="116">
        <v>810</v>
      </c>
      <c r="B155" s="116" t="s">
        <v>262</v>
      </c>
      <c r="C155" s="116">
        <v>142259</v>
      </c>
      <c r="D155" s="116">
        <v>8101100</v>
      </c>
      <c r="E155" s="116">
        <v>1100</v>
      </c>
      <c r="F155" s="116" t="s">
        <v>263</v>
      </c>
      <c r="G155" s="116">
        <v>12</v>
      </c>
      <c r="H155" s="117">
        <v>806585</v>
      </c>
      <c r="I155" s="117">
        <v>27424</v>
      </c>
      <c r="J155" s="116"/>
      <c r="K155" s="116" t="s">
        <v>68</v>
      </c>
    </row>
    <row r="156" spans="1:11" hidden="1">
      <c r="A156" s="116">
        <v>314</v>
      </c>
      <c r="B156" s="116" t="s">
        <v>268</v>
      </c>
      <c r="C156" s="116">
        <v>102562</v>
      </c>
      <c r="D156" s="116">
        <v>3141101</v>
      </c>
      <c r="E156" s="116">
        <v>1101</v>
      </c>
      <c r="F156" s="116" t="s">
        <v>269</v>
      </c>
      <c r="G156" s="116">
        <v>12</v>
      </c>
      <c r="H156" s="117">
        <v>2928326</v>
      </c>
      <c r="I156" s="117">
        <v>99563</v>
      </c>
      <c r="J156" s="116"/>
      <c r="K156" s="116" t="s">
        <v>62</v>
      </c>
    </row>
    <row r="157" spans="1:11" hidden="1">
      <c r="A157" s="116">
        <v>382</v>
      </c>
      <c r="B157" s="116" t="s">
        <v>270</v>
      </c>
      <c r="C157" s="116">
        <v>145432</v>
      </c>
      <c r="D157" s="116">
        <v>3821102</v>
      </c>
      <c r="E157" s="116">
        <v>1102</v>
      </c>
      <c r="F157" s="116" t="s">
        <v>273</v>
      </c>
      <c r="G157" s="116">
        <v>12</v>
      </c>
      <c r="H157" s="117">
        <v>1130895</v>
      </c>
      <c r="I157" s="117">
        <v>38450</v>
      </c>
      <c r="J157" s="116"/>
      <c r="K157" s="116" t="s">
        <v>68</v>
      </c>
    </row>
    <row r="158" spans="1:11" hidden="1">
      <c r="A158" s="116">
        <v>382</v>
      </c>
      <c r="B158" s="116" t="s">
        <v>270</v>
      </c>
      <c r="C158" s="116">
        <v>145433</v>
      </c>
      <c r="D158" s="116">
        <v>3821101</v>
      </c>
      <c r="E158" s="116">
        <v>1101</v>
      </c>
      <c r="F158" s="116" t="s">
        <v>272</v>
      </c>
      <c r="G158" s="116">
        <v>12</v>
      </c>
      <c r="H158" s="117">
        <v>1531360</v>
      </c>
      <c r="I158" s="117">
        <v>52066</v>
      </c>
      <c r="J158" s="116"/>
      <c r="K158" s="116" t="s">
        <v>68</v>
      </c>
    </row>
    <row r="159" spans="1:11" hidden="1">
      <c r="A159" s="116">
        <v>382</v>
      </c>
      <c r="B159" s="116" t="s">
        <v>270</v>
      </c>
      <c r="C159" s="116">
        <v>145434</v>
      </c>
      <c r="D159" s="116">
        <v>3821100</v>
      </c>
      <c r="E159" s="116">
        <v>1100</v>
      </c>
      <c r="F159" s="116" t="s">
        <v>271</v>
      </c>
      <c r="G159" s="116">
        <v>12</v>
      </c>
      <c r="H159" s="117">
        <v>1515495</v>
      </c>
      <c r="I159" s="117">
        <v>51527</v>
      </c>
      <c r="J159" s="116"/>
      <c r="K159" s="116" t="s">
        <v>68</v>
      </c>
    </row>
    <row r="160" spans="1:11" hidden="1">
      <c r="A160" s="116">
        <v>340</v>
      </c>
      <c r="B160" s="116" t="s">
        <v>274</v>
      </c>
      <c r="C160" s="116">
        <v>104418</v>
      </c>
      <c r="D160" s="116">
        <v>3401100</v>
      </c>
      <c r="E160" s="116">
        <v>1100</v>
      </c>
      <c r="F160" s="116" t="s">
        <v>275</v>
      </c>
      <c r="G160" s="116">
        <v>12</v>
      </c>
      <c r="H160" s="117">
        <v>2320580</v>
      </c>
      <c r="I160" s="117">
        <v>78900</v>
      </c>
      <c r="J160" s="116"/>
      <c r="K160" s="116" t="s">
        <v>62</v>
      </c>
    </row>
    <row r="161" spans="1:11" hidden="1">
      <c r="A161" s="116">
        <v>208</v>
      </c>
      <c r="B161" s="116" t="s">
        <v>276</v>
      </c>
      <c r="C161" s="116">
        <v>140908</v>
      </c>
      <c r="D161" s="116">
        <v>2081102</v>
      </c>
      <c r="E161" s="116">
        <v>1102</v>
      </c>
      <c r="F161" s="116" t="s">
        <v>277</v>
      </c>
      <c r="G161" s="116">
        <v>12</v>
      </c>
      <c r="H161" s="117">
        <v>1380170</v>
      </c>
      <c r="I161" s="117">
        <v>46926</v>
      </c>
      <c r="J161" s="116"/>
      <c r="K161" s="116" t="s">
        <v>68</v>
      </c>
    </row>
    <row r="162" spans="1:11" hidden="1">
      <c r="A162" s="116">
        <v>208</v>
      </c>
      <c r="B162" s="116" t="s">
        <v>276</v>
      </c>
      <c r="C162" s="116">
        <v>140907</v>
      </c>
      <c r="D162" s="116">
        <v>2081106</v>
      </c>
      <c r="E162" s="116">
        <v>1106</v>
      </c>
      <c r="F162" s="116" t="s">
        <v>278</v>
      </c>
      <c r="G162" s="116">
        <v>12</v>
      </c>
      <c r="H162" s="117">
        <v>1536575</v>
      </c>
      <c r="I162" s="117">
        <v>52244</v>
      </c>
      <c r="J162" s="116"/>
      <c r="K162" s="116" t="s">
        <v>68</v>
      </c>
    </row>
    <row r="163" spans="1:11" hidden="1">
      <c r="A163" s="116">
        <v>888</v>
      </c>
      <c r="B163" s="116" t="s">
        <v>279</v>
      </c>
      <c r="C163" s="116">
        <v>142054</v>
      </c>
      <c r="D163" s="116">
        <v>8881112</v>
      </c>
      <c r="E163" s="116">
        <v>1112</v>
      </c>
      <c r="F163" s="116" t="s">
        <v>280</v>
      </c>
      <c r="G163" s="116">
        <v>12</v>
      </c>
      <c r="H163" s="117">
        <v>2619728</v>
      </c>
      <c r="I163" s="117">
        <v>89071</v>
      </c>
      <c r="J163" s="116"/>
      <c r="K163" s="116" t="s">
        <v>68</v>
      </c>
    </row>
    <row r="164" spans="1:11" hidden="1">
      <c r="A164" s="116">
        <v>888</v>
      </c>
      <c r="B164" s="116" t="s">
        <v>279</v>
      </c>
      <c r="C164" s="116">
        <v>119106</v>
      </c>
      <c r="D164" s="116">
        <v>8881103</v>
      </c>
      <c r="E164" s="116">
        <v>1103</v>
      </c>
      <c r="F164" s="116" t="s">
        <v>282</v>
      </c>
      <c r="G164" s="116">
        <v>12</v>
      </c>
      <c r="H164" s="117">
        <v>692540</v>
      </c>
      <c r="I164" s="117">
        <v>23546</v>
      </c>
      <c r="J164" s="116"/>
      <c r="K164" s="116" t="s">
        <v>62</v>
      </c>
    </row>
    <row r="165" spans="1:11" hidden="1">
      <c r="A165" s="116">
        <v>888</v>
      </c>
      <c r="B165" s="116" t="s">
        <v>279</v>
      </c>
      <c r="C165" s="116">
        <v>134872</v>
      </c>
      <c r="D165" s="116">
        <v>8881118</v>
      </c>
      <c r="E165" s="116">
        <v>1118</v>
      </c>
      <c r="F165" s="116" t="s">
        <v>283</v>
      </c>
      <c r="G165" s="116">
        <v>12</v>
      </c>
      <c r="H165" s="117">
        <v>1105376</v>
      </c>
      <c r="I165" s="117">
        <v>37583</v>
      </c>
      <c r="J165" s="116"/>
      <c r="K165" s="116" t="s">
        <v>62</v>
      </c>
    </row>
    <row r="166" spans="1:11" hidden="1">
      <c r="A166" s="116">
        <v>888</v>
      </c>
      <c r="B166" s="116" t="s">
        <v>279</v>
      </c>
      <c r="C166" s="116">
        <v>119103</v>
      </c>
      <c r="D166" s="116">
        <v>8881100</v>
      </c>
      <c r="E166" s="116">
        <v>1100</v>
      </c>
      <c r="F166" s="116" t="s">
        <v>284</v>
      </c>
      <c r="G166" s="116">
        <v>12</v>
      </c>
      <c r="H166" s="117">
        <v>476044</v>
      </c>
      <c r="I166" s="117">
        <v>16185</v>
      </c>
      <c r="J166" s="116"/>
      <c r="K166" s="116" t="s">
        <v>62</v>
      </c>
    </row>
    <row r="167" spans="1:11" hidden="1">
      <c r="A167" s="116">
        <v>888</v>
      </c>
      <c r="B167" s="116" t="s">
        <v>279</v>
      </c>
      <c r="C167" s="116">
        <v>134130</v>
      </c>
      <c r="D167" s="116">
        <v>8881116</v>
      </c>
      <c r="E167" s="116">
        <v>1116</v>
      </c>
      <c r="F167" s="116" t="s">
        <v>285</v>
      </c>
      <c r="G167" s="116">
        <v>12</v>
      </c>
      <c r="H167" s="117">
        <v>1942307</v>
      </c>
      <c r="I167" s="117">
        <v>66038</v>
      </c>
      <c r="J167" s="116"/>
      <c r="K167" s="116" t="s">
        <v>62</v>
      </c>
    </row>
    <row r="168" spans="1:11" hidden="1">
      <c r="A168" s="116">
        <v>888</v>
      </c>
      <c r="B168" s="116" t="s">
        <v>279</v>
      </c>
      <c r="C168" s="116">
        <v>134367</v>
      </c>
      <c r="D168" s="116">
        <v>8881117</v>
      </c>
      <c r="E168" s="116">
        <v>1117</v>
      </c>
      <c r="F168" s="116" t="s">
        <v>286</v>
      </c>
      <c r="G168" s="116">
        <v>12</v>
      </c>
      <c r="H168" s="117">
        <v>1850697</v>
      </c>
      <c r="I168" s="117">
        <v>62924</v>
      </c>
      <c r="J168" s="116"/>
      <c r="K168" s="116" t="s">
        <v>62</v>
      </c>
    </row>
    <row r="169" spans="1:11" hidden="1">
      <c r="A169" s="116">
        <v>888</v>
      </c>
      <c r="B169" s="116" t="s">
        <v>279</v>
      </c>
      <c r="C169" s="116">
        <v>133398</v>
      </c>
      <c r="D169" s="116">
        <v>8881121</v>
      </c>
      <c r="E169" s="116">
        <v>1121</v>
      </c>
      <c r="F169" s="116" t="s">
        <v>287</v>
      </c>
      <c r="G169" s="116">
        <v>12</v>
      </c>
      <c r="H169" s="117">
        <v>1119445</v>
      </c>
      <c r="I169" s="117">
        <v>38061</v>
      </c>
      <c r="J169" s="116"/>
      <c r="K169" s="116" t="s">
        <v>62</v>
      </c>
    </row>
    <row r="170" spans="1:11" hidden="1">
      <c r="A170" s="116">
        <v>888</v>
      </c>
      <c r="B170" s="116" t="s">
        <v>279</v>
      </c>
      <c r="C170" s="116">
        <v>134127</v>
      </c>
      <c r="D170" s="116">
        <v>8881113</v>
      </c>
      <c r="E170" s="116">
        <v>1113</v>
      </c>
      <c r="F170" s="116" t="s">
        <v>288</v>
      </c>
      <c r="G170" s="116">
        <v>12</v>
      </c>
      <c r="H170" s="117">
        <v>1417612</v>
      </c>
      <c r="I170" s="117">
        <v>48199</v>
      </c>
      <c r="J170" s="116"/>
      <c r="K170" s="116" t="s">
        <v>62</v>
      </c>
    </row>
    <row r="171" spans="1:11" hidden="1">
      <c r="A171" s="116">
        <v>888</v>
      </c>
      <c r="B171" s="116" t="s">
        <v>279</v>
      </c>
      <c r="C171" s="116">
        <v>119112</v>
      </c>
      <c r="D171" s="116">
        <v>8881109</v>
      </c>
      <c r="E171" s="116">
        <v>1109</v>
      </c>
      <c r="F171" s="116" t="s">
        <v>289</v>
      </c>
      <c r="G171" s="116">
        <v>12</v>
      </c>
      <c r="H171" s="117">
        <v>1832712</v>
      </c>
      <c r="I171" s="117">
        <v>62312</v>
      </c>
      <c r="J171" s="116"/>
      <c r="K171" s="116" t="s">
        <v>62</v>
      </c>
    </row>
    <row r="172" spans="1:11" hidden="1">
      <c r="A172" s="116">
        <v>888</v>
      </c>
      <c r="B172" s="116" t="s">
        <v>279</v>
      </c>
      <c r="C172" s="116">
        <v>145918</v>
      </c>
      <c r="D172" s="116">
        <v>8881124</v>
      </c>
      <c r="E172" s="116">
        <v>1124</v>
      </c>
      <c r="F172" s="116" t="s">
        <v>281</v>
      </c>
      <c r="G172" s="116">
        <v>12</v>
      </c>
      <c r="H172" s="117">
        <v>1675000</v>
      </c>
      <c r="I172" s="117">
        <v>56950</v>
      </c>
      <c r="J172" s="116"/>
      <c r="K172" s="116" t="s">
        <v>68</v>
      </c>
    </row>
    <row r="173" spans="1:11" hidden="1">
      <c r="A173" s="116">
        <v>383</v>
      </c>
      <c r="B173" s="116" t="s">
        <v>290</v>
      </c>
      <c r="C173" s="116">
        <v>141140</v>
      </c>
      <c r="D173" s="116">
        <v>3831112</v>
      </c>
      <c r="E173" s="116">
        <v>1112</v>
      </c>
      <c r="F173" s="116" t="s">
        <v>291</v>
      </c>
      <c r="G173" s="116">
        <v>12</v>
      </c>
      <c r="H173" s="117">
        <v>1619568</v>
      </c>
      <c r="I173" s="117">
        <v>55065</v>
      </c>
      <c r="J173" s="116"/>
      <c r="K173" s="116" t="s">
        <v>68</v>
      </c>
    </row>
    <row r="174" spans="1:11" hidden="1">
      <c r="A174" s="116">
        <v>383</v>
      </c>
      <c r="B174" s="116" t="s">
        <v>290</v>
      </c>
      <c r="C174" s="116">
        <v>143761</v>
      </c>
      <c r="D174" s="116">
        <v>3831113</v>
      </c>
      <c r="E174" s="116">
        <v>1113</v>
      </c>
      <c r="F174" s="116" t="s">
        <v>292</v>
      </c>
      <c r="G174" s="116">
        <v>12</v>
      </c>
      <c r="H174" s="117">
        <v>2129000</v>
      </c>
      <c r="I174" s="117">
        <v>72386</v>
      </c>
      <c r="J174" s="116"/>
      <c r="K174" s="116" t="s">
        <v>68</v>
      </c>
    </row>
    <row r="175" spans="1:11" hidden="1">
      <c r="A175" s="116">
        <v>856</v>
      </c>
      <c r="B175" s="116" t="s">
        <v>293</v>
      </c>
      <c r="C175" s="116">
        <v>131535</v>
      </c>
      <c r="D175" s="116">
        <v>8561103</v>
      </c>
      <c r="E175" s="116">
        <v>1103</v>
      </c>
      <c r="F175" s="116" t="s">
        <v>294</v>
      </c>
      <c r="G175" s="116">
        <v>12</v>
      </c>
      <c r="H175" s="117">
        <v>2656406</v>
      </c>
      <c r="I175" s="117">
        <v>90318</v>
      </c>
      <c r="J175" s="116"/>
      <c r="K175" s="116" t="s">
        <v>62</v>
      </c>
    </row>
    <row r="176" spans="1:11" hidden="1">
      <c r="A176" s="116">
        <v>856</v>
      </c>
      <c r="B176" s="116" t="s">
        <v>293</v>
      </c>
      <c r="C176" s="116">
        <v>132824</v>
      </c>
      <c r="D176" s="116">
        <v>8561100</v>
      </c>
      <c r="E176" s="116">
        <v>1100</v>
      </c>
      <c r="F176" s="116" t="s">
        <v>295</v>
      </c>
      <c r="G176" s="116">
        <v>12</v>
      </c>
      <c r="H176" s="117">
        <v>1150390</v>
      </c>
      <c r="I176" s="117">
        <v>39113</v>
      </c>
      <c r="J176" s="116"/>
      <c r="K176" s="116" t="s">
        <v>62</v>
      </c>
    </row>
    <row r="177" spans="1:11" hidden="1">
      <c r="A177" s="116">
        <v>855</v>
      </c>
      <c r="B177" s="116" t="s">
        <v>296</v>
      </c>
      <c r="C177" s="116">
        <v>136754</v>
      </c>
      <c r="D177" s="116">
        <v>8551102</v>
      </c>
      <c r="E177" s="116">
        <v>1102</v>
      </c>
      <c r="F177" s="116" t="s">
        <v>297</v>
      </c>
      <c r="G177" s="116">
        <v>12</v>
      </c>
      <c r="H177" s="117">
        <v>1595227</v>
      </c>
      <c r="I177" s="117">
        <v>54238</v>
      </c>
      <c r="J177" s="116"/>
      <c r="K177" s="116" t="s">
        <v>62</v>
      </c>
    </row>
    <row r="178" spans="1:11" hidden="1">
      <c r="A178" s="116">
        <v>209</v>
      </c>
      <c r="B178" s="116" t="s">
        <v>298</v>
      </c>
      <c r="C178" s="116">
        <v>130856</v>
      </c>
      <c r="D178" s="116">
        <v>2091103</v>
      </c>
      <c r="E178" s="116">
        <v>1103</v>
      </c>
      <c r="F178" s="116" t="s">
        <v>299</v>
      </c>
      <c r="G178" s="116">
        <v>12</v>
      </c>
      <c r="H178" s="117">
        <v>3989103</v>
      </c>
      <c r="I178" s="117">
        <v>135630</v>
      </c>
      <c r="J178" s="116"/>
      <c r="K178" s="116" t="s">
        <v>62</v>
      </c>
    </row>
    <row r="179" spans="1:11" hidden="1">
      <c r="A179" s="116">
        <v>925</v>
      </c>
      <c r="B179" s="116" t="s">
        <v>300</v>
      </c>
      <c r="C179" s="116">
        <v>139774</v>
      </c>
      <c r="D179" s="116">
        <v>9251106</v>
      </c>
      <c r="E179" s="116">
        <v>1106</v>
      </c>
      <c r="F179" s="116" t="s">
        <v>301</v>
      </c>
      <c r="G179" s="116">
        <v>12</v>
      </c>
      <c r="H179" s="117">
        <v>677000</v>
      </c>
      <c r="I179" s="117">
        <v>23018</v>
      </c>
      <c r="J179" s="116"/>
      <c r="K179" s="116" t="s">
        <v>68</v>
      </c>
    </row>
    <row r="180" spans="1:11" hidden="1">
      <c r="A180" s="116">
        <v>925</v>
      </c>
      <c r="B180" s="116" t="s">
        <v>300</v>
      </c>
      <c r="C180" s="116">
        <v>147197</v>
      </c>
      <c r="D180" s="116">
        <v>9251119</v>
      </c>
      <c r="E180" s="116">
        <v>1119</v>
      </c>
      <c r="F180" s="116" t="s">
        <v>306</v>
      </c>
      <c r="G180" s="116">
        <v>12</v>
      </c>
      <c r="H180" s="117">
        <v>1485075</v>
      </c>
      <c r="I180" s="117">
        <v>50493</v>
      </c>
      <c r="J180" s="116"/>
      <c r="K180" s="116" t="s">
        <v>68</v>
      </c>
    </row>
    <row r="181" spans="1:11" hidden="1">
      <c r="A181" s="116">
        <v>925</v>
      </c>
      <c r="B181" s="116" t="s">
        <v>300</v>
      </c>
      <c r="C181" s="116">
        <v>147195</v>
      </c>
      <c r="D181" s="116">
        <v>9251117</v>
      </c>
      <c r="E181" s="116">
        <v>1117</v>
      </c>
      <c r="F181" s="116" t="s">
        <v>304</v>
      </c>
      <c r="G181" s="116">
        <v>12</v>
      </c>
      <c r="H181" s="117">
        <v>1486030</v>
      </c>
      <c r="I181" s="117">
        <v>50525</v>
      </c>
      <c r="J181" s="116"/>
      <c r="K181" s="116" t="s">
        <v>68</v>
      </c>
    </row>
    <row r="182" spans="1:11" hidden="1">
      <c r="A182" s="116">
        <v>925</v>
      </c>
      <c r="B182" s="116" t="s">
        <v>300</v>
      </c>
      <c r="C182" s="116">
        <v>147196</v>
      </c>
      <c r="D182" s="116">
        <v>9251118</v>
      </c>
      <c r="E182" s="116">
        <v>1118</v>
      </c>
      <c r="F182" s="116" t="s">
        <v>305</v>
      </c>
      <c r="G182" s="116">
        <v>12</v>
      </c>
      <c r="H182" s="117">
        <v>1490980</v>
      </c>
      <c r="I182" s="117">
        <v>50693</v>
      </c>
      <c r="J182" s="116"/>
      <c r="K182" s="116" t="s">
        <v>68</v>
      </c>
    </row>
    <row r="183" spans="1:11" hidden="1">
      <c r="A183" s="116">
        <v>925</v>
      </c>
      <c r="B183" s="116" t="s">
        <v>300</v>
      </c>
      <c r="C183" s="116">
        <v>144763</v>
      </c>
      <c r="D183" s="116">
        <v>9251112</v>
      </c>
      <c r="E183" s="116">
        <v>1112</v>
      </c>
      <c r="F183" s="116" t="s">
        <v>303</v>
      </c>
      <c r="G183" s="116">
        <v>12</v>
      </c>
      <c r="H183" s="117">
        <v>1493670</v>
      </c>
      <c r="I183" s="117">
        <v>50785</v>
      </c>
      <c r="J183" s="116"/>
      <c r="K183" s="116" t="s">
        <v>68</v>
      </c>
    </row>
    <row r="184" spans="1:11" hidden="1">
      <c r="A184" s="116">
        <v>925</v>
      </c>
      <c r="B184" s="116" t="s">
        <v>300</v>
      </c>
      <c r="C184" s="116">
        <v>144016</v>
      </c>
      <c r="D184" s="116">
        <v>9251111</v>
      </c>
      <c r="E184" s="116">
        <v>1111</v>
      </c>
      <c r="F184" s="116" t="s">
        <v>302</v>
      </c>
      <c r="G184" s="116"/>
      <c r="H184" s="116" t="s">
        <v>541</v>
      </c>
      <c r="I184" s="116"/>
      <c r="J184" s="116"/>
      <c r="K184" s="116" t="s">
        <v>68</v>
      </c>
    </row>
    <row r="185" spans="1:11" hidden="1">
      <c r="A185" s="116">
        <v>341</v>
      </c>
      <c r="B185" s="116" t="s">
        <v>307</v>
      </c>
      <c r="C185" s="116">
        <v>143746</v>
      </c>
      <c r="D185" s="116">
        <v>3411110</v>
      </c>
      <c r="E185" s="116">
        <v>1110</v>
      </c>
      <c r="F185" s="116" t="s">
        <v>309</v>
      </c>
      <c r="G185" s="116">
        <v>12</v>
      </c>
      <c r="H185" s="117">
        <v>418090</v>
      </c>
      <c r="I185" s="117">
        <v>14215</v>
      </c>
      <c r="J185" s="116"/>
      <c r="K185" s="116" t="s">
        <v>68</v>
      </c>
    </row>
    <row r="186" spans="1:11" hidden="1">
      <c r="A186" s="116">
        <v>341</v>
      </c>
      <c r="B186" s="116" t="s">
        <v>307</v>
      </c>
      <c r="C186" s="116">
        <v>138379</v>
      </c>
      <c r="D186" s="116">
        <v>3411109</v>
      </c>
      <c r="E186" s="116">
        <v>1109</v>
      </c>
      <c r="F186" s="116" t="s">
        <v>308</v>
      </c>
      <c r="G186" s="116">
        <v>12</v>
      </c>
      <c r="H186" s="117">
        <v>3968288</v>
      </c>
      <c r="I186" s="117">
        <v>134922</v>
      </c>
      <c r="J186" s="116"/>
      <c r="K186" s="116" t="s">
        <v>68</v>
      </c>
    </row>
    <row r="187" spans="1:11" hidden="1">
      <c r="A187" s="116">
        <v>341</v>
      </c>
      <c r="B187" s="116" t="s">
        <v>307</v>
      </c>
      <c r="C187" s="116">
        <v>139114</v>
      </c>
      <c r="D187" s="116">
        <v>3416005</v>
      </c>
      <c r="E187" s="116">
        <v>6005</v>
      </c>
      <c r="F187" s="116" t="s">
        <v>310</v>
      </c>
      <c r="G187" s="116">
        <v>12</v>
      </c>
      <c r="H187" s="117">
        <v>2565495</v>
      </c>
      <c r="I187" s="117">
        <v>87227</v>
      </c>
      <c r="J187" s="116"/>
      <c r="K187" s="116" t="s">
        <v>68</v>
      </c>
    </row>
    <row r="188" spans="1:11" hidden="1">
      <c r="A188" s="116">
        <v>341</v>
      </c>
      <c r="B188" s="116" t="s">
        <v>307</v>
      </c>
      <c r="C188" s="116">
        <v>135656</v>
      </c>
      <c r="D188" s="116">
        <v>3411108</v>
      </c>
      <c r="E188" s="116">
        <v>1108</v>
      </c>
      <c r="F188" s="116" t="s">
        <v>311</v>
      </c>
      <c r="G188" s="116">
        <v>12</v>
      </c>
      <c r="H188" s="117">
        <v>3388917</v>
      </c>
      <c r="I188" s="117">
        <v>115223</v>
      </c>
      <c r="J188" s="116"/>
      <c r="K188" s="116" t="s">
        <v>62</v>
      </c>
    </row>
    <row r="189" spans="1:11" hidden="1">
      <c r="A189" s="116">
        <v>821</v>
      </c>
      <c r="B189" s="116" t="s">
        <v>312</v>
      </c>
      <c r="C189" s="116">
        <v>134525</v>
      </c>
      <c r="D189" s="116">
        <v>8211102</v>
      </c>
      <c r="E189" s="116">
        <v>1102</v>
      </c>
      <c r="F189" s="116" t="s">
        <v>313</v>
      </c>
      <c r="G189" s="116">
        <v>12</v>
      </c>
      <c r="H189" s="117">
        <v>3017789</v>
      </c>
      <c r="I189" s="117">
        <v>102605</v>
      </c>
      <c r="J189" s="116"/>
      <c r="K189" s="116" t="s">
        <v>62</v>
      </c>
    </row>
    <row r="190" spans="1:11" hidden="1">
      <c r="A190" s="116">
        <v>352</v>
      </c>
      <c r="B190" s="116" t="s">
        <v>314</v>
      </c>
      <c r="C190" s="116">
        <v>136743</v>
      </c>
      <c r="D190" s="116">
        <v>3521105</v>
      </c>
      <c r="E190" s="116">
        <v>1105</v>
      </c>
      <c r="F190" s="116" t="s">
        <v>315</v>
      </c>
      <c r="G190" s="116">
        <v>12</v>
      </c>
      <c r="H190" s="117">
        <v>6959103</v>
      </c>
      <c r="I190" s="117">
        <v>236610</v>
      </c>
      <c r="J190" s="116"/>
      <c r="K190" s="116" t="s">
        <v>62</v>
      </c>
    </row>
    <row r="191" spans="1:11" hidden="1">
      <c r="A191" s="116">
        <v>352</v>
      </c>
      <c r="B191" s="116" t="s">
        <v>314</v>
      </c>
      <c r="C191" s="116">
        <v>133945</v>
      </c>
      <c r="D191" s="116">
        <v>3521102</v>
      </c>
      <c r="E191" s="116">
        <v>1102</v>
      </c>
      <c r="F191" s="116" t="s">
        <v>316</v>
      </c>
      <c r="G191" s="116">
        <v>12</v>
      </c>
      <c r="H191" s="117">
        <v>2449174</v>
      </c>
      <c r="I191" s="117">
        <v>83272</v>
      </c>
      <c r="J191" s="116"/>
      <c r="K191" s="116" t="s">
        <v>62</v>
      </c>
    </row>
    <row r="192" spans="1:11" hidden="1">
      <c r="A192" s="116">
        <v>887</v>
      </c>
      <c r="B192" s="116" t="s">
        <v>317</v>
      </c>
      <c r="C192" s="116">
        <v>133767</v>
      </c>
      <c r="D192" s="116">
        <v>8871108</v>
      </c>
      <c r="E192" s="116">
        <v>1108</v>
      </c>
      <c r="F192" s="116" t="s">
        <v>319</v>
      </c>
      <c r="G192" s="116">
        <v>12</v>
      </c>
      <c r="H192" s="117">
        <v>1135110</v>
      </c>
      <c r="I192" s="117">
        <v>38594</v>
      </c>
      <c r="J192" s="116"/>
      <c r="K192" s="116" t="s">
        <v>62</v>
      </c>
    </row>
    <row r="193" spans="1:11" hidden="1">
      <c r="A193" s="116">
        <v>887</v>
      </c>
      <c r="B193" s="116" t="s">
        <v>317</v>
      </c>
      <c r="C193" s="116">
        <v>144134</v>
      </c>
      <c r="D193" s="116">
        <v>8871107</v>
      </c>
      <c r="E193" s="116">
        <v>1107</v>
      </c>
      <c r="F193" s="116" t="s">
        <v>318</v>
      </c>
      <c r="G193" s="116">
        <v>12</v>
      </c>
      <c r="H193" s="117">
        <v>1748143</v>
      </c>
      <c r="I193" s="117">
        <v>59437</v>
      </c>
      <c r="J193" s="116"/>
      <c r="K193" s="116" t="s">
        <v>68</v>
      </c>
    </row>
    <row r="194" spans="1:11" hidden="1">
      <c r="A194" s="116">
        <v>887</v>
      </c>
      <c r="B194" s="116" t="s">
        <v>317</v>
      </c>
      <c r="C194" s="116">
        <v>149009</v>
      </c>
      <c r="D194" s="116">
        <v>8871108</v>
      </c>
      <c r="E194" s="116">
        <v>1108</v>
      </c>
      <c r="F194" s="116" t="s">
        <v>542</v>
      </c>
      <c r="G194" s="116"/>
      <c r="H194" s="116" t="s">
        <v>541</v>
      </c>
      <c r="I194" s="116"/>
      <c r="J194" s="116"/>
      <c r="K194" s="116" t="s">
        <v>68</v>
      </c>
    </row>
    <row r="195" spans="1:11" hidden="1">
      <c r="A195" s="116">
        <v>315</v>
      </c>
      <c r="B195" s="116" t="s">
        <v>320</v>
      </c>
      <c r="C195" s="116">
        <v>133754</v>
      </c>
      <c r="D195" s="116">
        <v>3151100</v>
      </c>
      <c r="E195" s="116">
        <v>1100</v>
      </c>
      <c r="F195" s="116" t="s">
        <v>321</v>
      </c>
      <c r="G195" s="116">
        <v>12</v>
      </c>
      <c r="H195" s="117">
        <v>2081027</v>
      </c>
      <c r="I195" s="117">
        <v>70755</v>
      </c>
      <c r="J195" s="116"/>
      <c r="K195" s="116" t="s">
        <v>62</v>
      </c>
    </row>
    <row r="196" spans="1:11" hidden="1">
      <c r="A196" s="116">
        <v>806</v>
      </c>
      <c r="B196" s="116" t="s">
        <v>322</v>
      </c>
      <c r="C196" s="116">
        <v>142487</v>
      </c>
      <c r="D196" s="116">
        <v>8061102</v>
      </c>
      <c r="E196" s="116">
        <v>1102</v>
      </c>
      <c r="F196" s="116" t="s">
        <v>325</v>
      </c>
      <c r="G196" s="116">
        <v>12</v>
      </c>
      <c r="H196" s="117">
        <v>996603</v>
      </c>
      <c r="I196" s="117">
        <v>33884</v>
      </c>
      <c r="J196" s="116"/>
      <c r="K196" s="116" t="s">
        <v>68</v>
      </c>
    </row>
    <row r="197" spans="1:11" hidden="1">
      <c r="A197" s="116">
        <v>806</v>
      </c>
      <c r="B197" s="116" t="s">
        <v>322</v>
      </c>
      <c r="C197" s="116">
        <v>142502</v>
      </c>
      <c r="D197" s="116">
        <v>8061100</v>
      </c>
      <c r="E197" s="116">
        <v>1100</v>
      </c>
      <c r="F197" s="116" t="s">
        <v>323</v>
      </c>
      <c r="G197" s="116">
        <v>12</v>
      </c>
      <c r="H197" s="117">
        <v>874450</v>
      </c>
      <c r="I197" s="117">
        <v>29731</v>
      </c>
      <c r="J197" s="116"/>
      <c r="K197" s="116" t="s">
        <v>68</v>
      </c>
    </row>
    <row r="198" spans="1:11" hidden="1">
      <c r="A198" s="116">
        <v>806</v>
      </c>
      <c r="B198" s="116" t="s">
        <v>322</v>
      </c>
      <c r="C198" s="116">
        <v>142511</v>
      </c>
      <c r="D198" s="116">
        <v>8061101</v>
      </c>
      <c r="E198" s="116">
        <v>1101</v>
      </c>
      <c r="F198" s="116" t="s">
        <v>324</v>
      </c>
      <c r="G198" s="116">
        <v>12</v>
      </c>
      <c r="H198" s="117">
        <v>259655</v>
      </c>
      <c r="I198" s="117">
        <v>8828</v>
      </c>
      <c r="J198" s="116"/>
      <c r="K198" s="116" t="s">
        <v>68</v>
      </c>
    </row>
    <row r="199" spans="1:11" hidden="1">
      <c r="A199" s="116">
        <v>826</v>
      </c>
      <c r="B199" s="116" t="s">
        <v>326</v>
      </c>
      <c r="C199" s="116">
        <v>140252</v>
      </c>
      <c r="D199" s="116">
        <v>8261109</v>
      </c>
      <c r="E199" s="116">
        <v>1109</v>
      </c>
      <c r="F199" s="116" t="s">
        <v>327</v>
      </c>
      <c r="G199" s="116">
        <v>12</v>
      </c>
      <c r="H199" s="117">
        <v>2419968</v>
      </c>
      <c r="I199" s="117">
        <v>82279</v>
      </c>
      <c r="J199" s="116"/>
      <c r="K199" s="116" t="s">
        <v>68</v>
      </c>
    </row>
    <row r="200" spans="1:11" hidden="1">
      <c r="A200" s="116">
        <v>826</v>
      </c>
      <c r="B200" s="116" t="s">
        <v>326</v>
      </c>
      <c r="C200" s="116">
        <v>134310</v>
      </c>
      <c r="D200" s="116">
        <v>8261107</v>
      </c>
      <c r="E200" s="116">
        <v>1107</v>
      </c>
      <c r="F200" s="116" t="s">
        <v>328</v>
      </c>
      <c r="G200" s="116">
        <v>12</v>
      </c>
      <c r="H200" s="117">
        <v>390640</v>
      </c>
      <c r="I200" s="117">
        <v>13282</v>
      </c>
      <c r="J200" s="116"/>
      <c r="K200" s="116" t="s">
        <v>62</v>
      </c>
    </row>
    <row r="201" spans="1:11" hidden="1">
      <c r="A201" s="116">
        <v>391</v>
      </c>
      <c r="B201" s="116" t="s">
        <v>329</v>
      </c>
      <c r="C201" s="116">
        <v>144358</v>
      </c>
      <c r="D201" s="116">
        <v>3911106</v>
      </c>
      <c r="E201" s="116">
        <v>1106</v>
      </c>
      <c r="F201" s="116" t="s">
        <v>330</v>
      </c>
      <c r="G201" s="116">
        <v>12</v>
      </c>
      <c r="H201" s="117">
        <v>1461008</v>
      </c>
      <c r="I201" s="117">
        <v>49674</v>
      </c>
      <c r="J201" s="116"/>
      <c r="K201" s="116" t="s">
        <v>68</v>
      </c>
    </row>
    <row r="202" spans="1:11" hidden="1">
      <c r="A202" s="116">
        <v>391</v>
      </c>
      <c r="B202" s="116" t="s">
        <v>329</v>
      </c>
      <c r="C202" s="116">
        <v>145361</v>
      </c>
      <c r="D202" s="116">
        <v>3917037</v>
      </c>
      <c r="E202" s="116">
        <v>7037</v>
      </c>
      <c r="F202" s="116" t="s">
        <v>331</v>
      </c>
      <c r="G202" s="116">
        <v>12</v>
      </c>
      <c r="H202" s="117">
        <v>3190540</v>
      </c>
      <c r="I202" s="117">
        <v>108478</v>
      </c>
      <c r="J202" s="116"/>
      <c r="K202" s="116" t="s">
        <v>68</v>
      </c>
    </row>
    <row r="203" spans="1:11" hidden="1">
      <c r="A203" s="116">
        <v>316</v>
      </c>
      <c r="B203" s="116" t="s">
        <v>332</v>
      </c>
      <c r="C203" s="116">
        <v>141139</v>
      </c>
      <c r="D203" s="116">
        <v>3166071</v>
      </c>
      <c r="E203" s="116">
        <v>6071</v>
      </c>
      <c r="F203" s="116" t="s">
        <v>333</v>
      </c>
      <c r="G203" s="116">
        <v>12</v>
      </c>
      <c r="H203" s="117">
        <v>2225215</v>
      </c>
      <c r="I203" s="117">
        <v>75657</v>
      </c>
      <c r="J203" s="116"/>
      <c r="K203" s="116" t="s">
        <v>68</v>
      </c>
    </row>
    <row r="204" spans="1:11" hidden="1">
      <c r="A204" s="116">
        <v>316</v>
      </c>
      <c r="B204" s="116" t="s">
        <v>332</v>
      </c>
      <c r="C204" s="116">
        <v>102708</v>
      </c>
      <c r="D204" s="116">
        <v>3161100</v>
      </c>
      <c r="E204" s="116">
        <v>1100</v>
      </c>
      <c r="F204" s="116" t="s">
        <v>334</v>
      </c>
      <c r="G204" s="116">
        <v>12</v>
      </c>
      <c r="H204" s="117">
        <v>3690493</v>
      </c>
      <c r="I204" s="117">
        <v>125477</v>
      </c>
      <c r="J204" s="116"/>
      <c r="K204" s="116" t="s">
        <v>62</v>
      </c>
    </row>
    <row r="205" spans="1:11" hidden="1">
      <c r="A205" s="116">
        <v>316</v>
      </c>
      <c r="B205" s="116" t="s">
        <v>332</v>
      </c>
      <c r="C205" s="116">
        <v>134919</v>
      </c>
      <c r="D205" s="116">
        <v>3161101</v>
      </c>
      <c r="E205" s="116">
        <v>1101</v>
      </c>
      <c r="F205" s="116" t="s">
        <v>335</v>
      </c>
      <c r="G205" s="116">
        <v>12</v>
      </c>
      <c r="H205" s="117">
        <v>1645880</v>
      </c>
      <c r="I205" s="117">
        <v>55960</v>
      </c>
      <c r="J205" s="116"/>
      <c r="K205" s="116" t="s">
        <v>62</v>
      </c>
    </row>
    <row r="206" spans="1:11" hidden="1">
      <c r="A206" s="116">
        <v>926</v>
      </c>
      <c r="B206" s="116" t="s">
        <v>336</v>
      </c>
      <c r="C206" s="116">
        <v>140753</v>
      </c>
      <c r="D206" s="116">
        <v>9261111</v>
      </c>
      <c r="E206" s="116">
        <v>1111</v>
      </c>
      <c r="F206" s="116" t="s">
        <v>337</v>
      </c>
      <c r="G206" s="116">
        <v>12</v>
      </c>
      <c r="H206" s="117">
        <v>3878788</v>
      </c>
      <c r="I206" s="117">
        <v>131879</v>
      </c>
      <c r="J206" s="116"/>
      <c r="K206" s="116" t="s">
        <v>68</v>
      </c>
    </row>
    <row r="207" spans="1:11" hidden="1">
      <c r="A207" s="116">
        <v>926</v>
      </c>
      <c r="B207" s="116" t="s">
        <v>336</v>
      </c>
      <c r="C207" s="116">
        <v>139665</v>
      </c>
      <c r="D207" s="116">
        <v>9261112</v>
      </c>
      <c r="E207" s="116">
        <v>1112</v>
      </c>
      <c r="F207" s="116" t="s">
        <v>338</v>
      </c>
      <c r="G207" s="116">
        <v>12</v>
      </c>
      <c r="H207" s="117">
        <v>439125</v>
      </c>
      <c r="I207" s="117">
        <v>14930</v>
      </c>
      <c r="J207" s="116"/>
      <c r="K207" s="116" t="s">
        <v>68</v>
      </c>
    </row>
    <row r="208" spans="1:11" hidden="1">
      <c r="A208" s="116">
        <v>812</v>
      </c>
      <c r="B208" s="116" t="s">
        <v>339</v>
      </c>
      <c r="C208" s="116">
        <v>141101</v>
      </c>
      <c r="D208" s="116">
        <v>8127000</v>
      </c>
      <c r="E208" s="116">
        <v>7000</v>
      </c>
      <c r="F208" s="116" t="s">
        <v>341</v>
      </c>
      <c r="G208" s="116">
        <v>12</v>
      </c>
      <c r="H208" s="117">
        <v>1983375</v>
      </c>
      <c r="I208" s="117">
        <v>67435</v>
      </c>
      <c r="J208" s="116"/>
      <c r="K208" s="116" t="s">
        <v>68</v>
      </c>
    </row>
    <row r="209" spans="1:11" hidden="1">
      <c r="A209" s="116">
        <v>812</v>
      </c>
      <c r="B209" s="116" t="s">
        <v>339</v>
      </c>
      <c r="C209" s="116">
        <v>141585</v>
      </c>
      <c r="D209" s="116">
        <v>8121105</v>
      </c>
      <c r="E209" s="116">
        <v>1105</v>
      </c>
      <c r="F209" s="116" t="s">
        <v>340</v>
      </c>
      <c r="G209" s="116">
        <v>12</v>
      </c>
      <c r="H209" s="117">
        <v>1690170</v>
      </c>
      <c r="I209" s="117">
        <v>57466</v>
      </c>
      <c r="J209" s="116"/>
      <c r="K209" s="116" t="s">
        <v>68</v>
      </c>
    </row>
    <row r="210" spans="1:11" hidden="1">
      <c r="A210" s="116">
        <v>813</v>
      </c>
      <c r="B210" s="116" t="s">
        <v>342</v>
      </c>
      <c r="C210" s="116">
        <v>141485</v>
      </c>
      <c r="D210" s="116">
        <v>8131105</v>
      </c>
      <c r="E210" s="116">
        <v>1105</v>
      </c>
      <c r="F210" s="116" t="s">
        <v>343</v>
      </c>
      <c r="G210" s="116">
        <v>12</v>
      </c>
      <c r="H210" s="117">
        <v>799000</v>
      </c>
      <c r="I210" s="117">
        <v>27166</v>
      </c>
      <c r="J210" s="116"/>
      <c r="K210" s="116" t="s">
        <v>68</v>
      </c>
    </row>
    <row r="211" spans="1:11" hidden="1">
      <c r="A211" s="116">
        <v>813</v>
      </c>
      <c r="B211" s="116" t="s">
        <v>342</v>
      </c>
      <c r="C211" s="116">
        <v>117704</v>
      </c>
      <c r="D211" s="116">
        <v>8131103</v>
      </c>
      <c r="E211" s="116">
        <v>1103</v>
      </c>
      <c r="F211" s="116" t="s">
        <v>344</v>
      </c>
      <c r="G211" s="116">
        <v>5</v>
      </c>
      <c r="H211" s="116" t="s">
        <v>533</v>
      </c>
      <c r="I211" s="116"/>
      <c r="J211" s="116"/>
      <c r="K211" s="116" t="s">
        <v>62</v>
      </c>
    </row>
    <row r="212" spans="1:11" hidden="1">
      <c r="A212" s="116">
        <v>802</v>
      </c>
      <c r="B212" s="116" t="s">
        <v>345</v>
      </c>
      <c r="C212" s="116">
        <v>138455</v>
      </c>
      <c r="D212" s="116">
        <v>8021102</v>
      </c>
      <c r="E212" s="116">
        <v>1102</v>
      </c>
      <c r="F212" s="116" t="s">
        <v>346</v>
      </c>
      <c r="G212" s="116">
        <v>12</v>
      </c>
      <c r="H212" s="117">
        <v>2120560</v>
      </c>
      <c r="I212" s="117">
        <v>72099</v>
      </c>
      <c r="J212" s="116"/>
      <c r="K212" s="116" t="s">
        <v>62</v>
      </c>
    </row>
    <row r="213" spans="1:11" hidden="1">
      <c r="A213" s="116">
        <v>392</v>
      </c>
      <c r="B213" s="116" t="s">
        <v>347</v>
      </c>
      <c r="C213" s="116">
        <v>108565</v>
      </c>
      <c r="D213" s="116">
        <v>3921100</v>
      </c>
      <c r="E213" s="116">
        <v>1100</v>
      </c>
      <c r="F213" s="116" t="s">
        <v>348</v>
      </c>
      <c r="G213" s="116">
        <v>12</v>
      </c>
      <c r="H213" s="117">
        <v>4100464</v>
      </c>
      <c r="I213" s="117">
        <v>139416</v>
      </c>
      <c r="J213" s="116"/>
      <c r="K213" s="116" t="s">
        <v>62</v>
      </c>
    </row>
    <row r="214" spans="1:11" hidden="1">
      <c r="A214" s="116">
        <v>815</v>
      </c>
      <c r="B214" s="116" t="s">
        <v>349</v>
      </c>
      <c r="C214" s="116">
        <v>137751</v>
      </c>
      <c r="D214" s="116">
        <v>8151104</v>
      </c>
      <c r="E214" s="116">
        <v>1104</v>
      </c>
      <c r="F214" s="116" t="s">
        <v>351</v>
      </c>
      <c r="G214" s="116">
        <v>12</v>
      </c>
      <c r="H214" s="117">
        <v>654836</v>
      </c>
      <c r="I214" s="117">
        <v>22264</v>
      </c>
      <c r="J214" s="116"/>
      <c r="K214" s="116" t="s">
        <v>62</v>
      </c>
    </row>
    <row r="215" spans="1:11" hidden="1">
      <c r="A215" s="116">
        <v>815</v>
      </c>
      <c r="B215" s="116" t="s">
        <v>349</v>
      </c>
      <c r="C215" s="116">
        <v>135850</v>
      </c>
      <c r="D215" s="116">
        <v>8151102</v>
      </c>
      <c r="E215" s="116">
        <v>1102</v>
      </c>
      <c r="F215" s="116" t="s">
        <v>352</v>
      </c>
      <c r="G215" s="116">
        <v>12</v>
      </c>
      <c r="H215" s="117">
        <v>659047</v>
      </c>
      <c r="I215" s="117">
        <v>22408</v>
      </c>
      <c r="J215" s="116"/>
      <c r="K215" s="116" t="s">
        <v>62</v>
      </c>
    </row>
    <row r="216" spans="1:11" hidden="1">
      <c r="A216" s="116">
        <v>815</v>
      </c>
      <c r="B216" s="116" t="s">
        <v>349</v>
      </c>
      <c r="C216" s="116">
        <v>132027</v>
      </c>
      <c r="D216" s="116">
        <v>8151100</v>
      </c>
      <c r="E216" s="116">
        <v>1100</v>
      </c>
      <c r="F216" s="116" t="s">
        <v>353</v>
      </c>
      <c r="G216" s="116">
        <v>12</v>
      </c>
      <c r="H216" s="117">
        <v>927382</v>
      </c>
      <c r="I216" s="117">
        <v>31531</v>
      </c>
      <c r="J216" s="116"/>
      <c r="K216" s="116" t="s">
        <v>62</v>
      </c>
    </row>
    <row r="217" spans="1:11" hidden="1">
      <c r="A217" s="116">
        <v>815</v>
      </c>
      <c r="B217" s="116" t="s">
        <v>349</v>
      </c>
      <c r="C217" s="116">
        <v>135851</v>
      </c>
      <c r="D217" s="116">
        <v>8151103</v>
      </c>
      <c r="E217" s="116">
        <v>1103</v>
      </c>
      <c r="F217" s="116" t="s">
        <v>354</v>
      </c>
      <c r="G217" s="116">
        <v>12</v>
      </c>
      <c r="H217" s="117">
        <v>376705</v>
      </c>
      <c r="I217" s="117">
        <v>12808</v>
      </c>
      <c r="J217" s="116"/>
      <c r="K217" s="116" t="s">
        <v>62</v>
      </c>
    </row>
    <row r="218" spans="1:11" hidden="1">
      <c r="A218" s="116">
        <v>815</v>
      </c>
      <c r="B218" s="116" t="s">
        <v>349</v>
      </c>
      <c r="C218" s="116">
        <v>140077</v>
      </c>
      <c r="D218" s="116">
        <v>8151101</v>
      </c>
      <c r="E218" s="116">
        <v>1101</v>
      </c>
      <c r="F218" s="116" t="s">
        <v>350</v>
      </c>
      <c r="G218" s="116">
        <v>12</v>
      </c>
      <c r="H218" s="117">
        <v>609180</v>
      </c>
      <c r="I218" s="117">
        <v>20712</v>
      </c>
      <c r="J218" s="116"/>
      <c r="K218" s="116" t="s">
        <v>68</v>
      </c>
    </row>
    <row r="219" spans="1:11" hidden="1">
      <c r="A219" s="116">
        <v>929</v>
      </c>
      <c r="B219" s="116" t="s">
        <v>355</v>
      </c>
      <c r="C219" s="116">
        <v>132130</v>
      </c>
      <c r="D219" s="116">
        <v>9291100</v>
      </c>
      <c r="E219" s="116">
        <v>1100</v>
      </c>
      <c r="F219" s="116" t="s">
        <v>356</v>
      </c>
      <c r="G219" s="116">
        <v>12</v>
      </c>
      <c r="H219" s="117">
        <v>426400</v>
      </c>
      <c r="I219" s="117">
        <v>14498</v>
      </c>
      <c r="J219" s="116"/>
      <c r="K219" s="116" t="s">
        <v>62</v>
      </c>
    </row>
    <row r="220" spans="1:11" hidden="1">
      <c r="A220" s="116">
        <v>892</v>
      </c>
      <c r="B220" s="116" t="s">
        <v>357</v>
      </c>
      <c r="C220" s="116">
        <v>145581</v>
      </c>
      <c r="D220" s="116">
        <v>8921113</v>
      </c>
      <c r="E220" s="116">
        <v>1113</v>
      </c>
      <c r="F220" s="116" t="s">
        <v>362</v>
      </c>
      <c r="G220" s="116">
        <v>12</v>
      </c>
      <c r="H220" s="117">
        <v>1225225</v>
      </c>
      <c r="I220" s="117">
        <v>41658</v>
      </c>
      <c r="J220" s="116"/>
      <c r="K220" s="116" t="s">
        <v>68</v>
      </c>
    </row>
    <row r="221" spans="1:11" hidden="1">
      <c r="A221" s="116">
        <v>892</v>
      </c>
      <c r="B221" s="116" t="s">
        <v>357</v>
      </c>
      <c r="C221" s="116">
        <v>144022</v>
      </c>
      <c r="D221" s="116">
        <v>8921111</v>
      </c>
      <c r="E221" s="116">
        <v>1111</v>
      </c>
      <c r="F221" s="116" t="s">
        <v>360</v>
      </c>
      <c r="G221" s="116">
        <v>12</v>
      </c>
      <c r="H221" s="117">
        <v>1448360</v>
      </c>
      <c r="I221" s="117">
        <v>49244</v>
      </c>
      <c r="J221" s="116"/>
      <c r="K221" s="116" t="s">
        <v>68</v>
      </c>
    </row>
    <row r="222" spans="1:11" hidden="1">
      <c r="A222" s="116">
        <v>892</v>
      </c>
      <c r="B222" s="116" t="s">
        <v>357</v>
      </c>
      <c r="C222" s="116">
        <v>133164</v>
      </c>
      <c r="D222" s="116">
        <v>8921109</v>
      </c>
      <c r="E222" s="116">
        <v>1109</v>
      </c>
      <c r="F222" s="116" t="s">
        <v>358</v>
      </c>
      <c r="G222" s="116">
        <v>12</v>
      </c>
      <c r="H222" s="117">
        <v>2323092</v>
      </c>
      <c r="I222" s="117">
        <v>78985</v>
      </c>
      <c r="J222" s="116"/>
      <c r="K222" s="116" t="s">
        <v>62</v>
      </c>
    </row>
    <row r="223" spans="1:11" hidden="1">
      <c r="A223" s="116">
        <v>892</v>
      </c>
      <c r="B223" s="116" t="s">
        <v>357</v>
      </c>
      <c r="C223" s="116">
        <v>138264</v>
      </c>
      <c r="D223" s="116">
        <v>8921100</v>
      </c>
      <c r="E223" s="116">
        <v>1100</v>
      </c>
      <c r="F223" s="116" t="s">
        <v>359</v>
      </c>
      <c r="G223" s="116">
        <v>12</v>
      </c>
      <c r="H223" s="117">
        <v>2258000</v>
      </c>
      <c r="I223" s="117">
        <v>76772</v>
      </c>
      <c r="J223" s="116"/>
      <c r="K223" s="116" t="s">
        <v>68</v>
      </c>
    </row>
    <row r="224" spans="1:11" hidden="1">
      <c r="A224" s="116">
        <v>892</v>
      </c>
      <c r="B224" s="116" t="s">
        <v>357</v>
      </c>
      <c r="C224" s="116">
        <v>144023</v>
      </c>
      <c r="D224" s="116">
        <v>8921112</v>
      </c>
      <c r="E224" s="116">
        <v>1112</v>
      </c>
      <c r="F224" s="116" t="s">
        <v>361</v>
      </c>
      <c r="G224" s="116">
        <v>12</v>
      </c>
      <c r="H224" s="117">
        <v>1229915</v>
      </c>
      <c r="I224" s="117">
        <v>41817</v>
      </c>
      <c r="J224" s="116"/>
      <c r="K224" s="116" t="s">
        <v>68</v>
      </c>
    </row>
    <row r="225" spans="1:11" hidden="1">
      <c r="A225" s="116">
        <v>353</v>
      </c>
      <c r="B225" s="116" t="s">
        <v>363</v>
      </c>
      <c r="C225" s="116">
        <v>134759</v>
      </c>
      <c r="D225" s="116">
        <v>3531100</v>
      </c>
      <c r="E225" s="116">
        <v>1100</v>
      </c>
      <c r="F225" s="116" t="s">
        <v>364</v>
      </c>
      <c r="G225" s="116">
        <v>12</v>
      </c>
      <c r="H225" s="117">
        <v>2178447</v>
      </c>
      <c r="I225" s="117">
        <v>74067</v>
      </c>
      <c r="J225" s="116"/>
      <c r="K225" s="116" t="s">
        <v>62</v>
      </c>
    </row>
    <row r="226" spans="1:11" hidden="1">
      <c r="A226" s="116">
        <v>931</v>
      </c>
      <c r="B226" s="116" t="s">
        <v>365</v>
      </c>
      <c r="C226" s="116">
        <v>141727</v>
      </c>
      <c r="D226" s="116">
        <v>9311106</v>
      </c>
      <c r="E226" s="116">
        <v>1106</v>
      </c>
      <c r="F226" s="116" t="s">
        <v>366</v>
      </c>
      <c r="G226" s="116">
        <v>12</v>
      </c>
      <c r="H226" s="117">
        <v>3083793</v>
      </c>
      <c r="I226" s="117">
        <v>104849</v>
      </c>
      <c r="J226" s="116"/>
      <c r="K226" s="116" t="s">
        <v>68</v>
      </c>
    </row>
    <row r="227" spans="1:11" hidden="1">
      <c r="A227" s="116">
        <v>874</v>
      </c>
      <c r="B227" s="116" t="s">
        <v>543</v>
      </c>
      <c r="C227" s="116">
        <v>147892</v>
      </c>
      <c r="D227" s="116">
        <v>8741100</v>
      </c>
      <c r="E227" s="116">
        <v>1100</v>
      </c>
      <c r="F227" s="116" t="s">
        <v>367</v>
      </c>
      <c r="G227" s="116">
        <v>12</v>
      </c>
      <c r="H227" s="117">
        <v>3454478</v>
      </c>
      <c r="I227" s="117">
        <v>117452</v>
      </c>
      <c r="J227" s="116"/>
      <c r="K227" s="116" t="s">
        <v>68</v>
      </c>
    </row>
    <row r="228" spans="1:11" hidden="1">
      <c r="A228" s="116">
        <v>879</v>
      </c>
      <c r="B228" s="116" t="s">
        <v>544</v>
      </c>
      <c r="C228" s="116">
        <v>142835</v>
      </c>
      <c r="D228" s="116">
        <v>8791106</v>
      </c>
      <c r="E228" s="116">
        <v>1106</v>
      </c>
      <c r="F228" s="116" t="s">
        <v>368</v>
      </c>
      <c r="G228" s="116">
        <v>12</v>
      </c>
      <c r="H228" s="117">
        <v>8656615</v>
      </c>
      <c r="I228" s="117">
        <v>294325</v>
      </c>
      <c r="J228" s="116"/>
      <c r="K228" s="116" t="s">
        <v>68</v>
      </c>
    </row>
    <row r="229" spans="1:11" hidden="1">
      <c r="A229" s="116">
        <v>870</v>
      </c>
      <c r="B229" s="116" t="s">
        <v>369</v>
      </c>
      <c r="C229" s="116">
        <v>147719</v>
      </c>
      <c r="D229" s="116">
        <v>8701112</v>
      </c>
      <c r="E229" s="116">
        <v>1112</v>
      </c>
      <c r="F229" s="116" t="s">
        <v>370</v>
      </c>
      <c r="G229" s="116">
        <v>12</v>
      </c>
      <c r="H229" s="117">
        <v>2790233</v>
      </c>
      <c r="I229" s="117">
        <v>94868</v>
      </c>
      <c r="J229" s="116"/>
      <c r="K229" s="116" t="s">
        <v>68</v>
      </c>
    </row>
    <row r="230" spans="1:11" hidden="1">
      <c r="A230" s="116">
        <v>317</v>
      </c>
      <c r="B230" s="116" t="s">
        <v>371</v>
      </c>
      <c r="C230" s="116">
        <v>141006</v>
      </c>
      <c r="D230" s="116">
        <v>3171102</v>
      </c>
      <c r="E230" s="116">
        <v>1102</v>
      </c>
      <c r="F230" s="116" t="s">
        <v>372</v>
      </c>
      <c r="G230" s="116">
        <v>12</v>
      </c>
      <c r="H230" s="117">
        <v>1281495</v>
      </c>
      <c r="I230" s="117">
        <v>43571</v>
      </c>
      <c r="J230" s="116"/>
      <c r="K230" s="116" t="s">
        <v>68</v>
      </c>
    </row>
    <row r="231" spans="1:11" hidden="1">
      <c r="A231" s="116">
        <v>317</v>
      </c>
      <c r="B231" s="116" t="s">
        <v>371</v>
      </c>
      <c r="C231" s="116">
        <v>102794</v>
      </c>
      <c r="D231" s="116">
        <v>3171100</v>
      </c>
      <c r="E231" s="116">
        <v>1100</v>
      </c>
      <c r="F231" s="116" t="s">
        <v>373</v>
      </c>
      <c r="G231" s="116">
        <v>12</v>
      </c>
      <c r="H231" s="117">
        <v>684059</v>
      </c>
      <c r="I231" s="117">
        <v>23258</v>
      </c>
      <c r="J231" s="116"/>
      <c r="K231" s="116" t="s">
        <v>62</v>
      </c>
    </row>
    <row r="232" spans="1:11" hidden="1">
      <c r="A232" s="116">
        <v>317</v>
      </c>
      <c r="B232" s="116" t="s">
        <v>371</v>
      </c>
      <c r="C232" s="116">
        <v>134366</v>
      </c>
      <c r="D232" s="116">
        <v>3171101</v>
      </c>
      <c r="E232" s="116">
        <v>1101</v>
      </c>
      <c r="F232" s="116" t="s">
        <v>374</v>
      </c>
      <c r="G232" s="116">
        <v>12</v>
      </c>
      <c r="H232" s="117">
        <v>942984</v>
      </c>
      <c r="I232" s="117">
        <v>32061</v>
      </c>
      <c r="J232" s="116"/>
      <c r="K232" s="116" t="s">
        <v>62</v>
      </c>
    </row>
    <row r="233" spans="1:11" hidden="1">
      <c r="A233" s="116">
        <v>807</v>
      </c>
      <c r="B233" s="116" t="s">
        <v>375</v>
      </c>
      <c r="C233" s="116">
        <v>148694</v>
      </c>
      <c r="D233" s="116">
        <v>8071100</v>
      </c>
      <c r="E233" s="116">
        <v>1100</v>
      </c>
      <c r="F233" s="116" t="s">
        <v>545</v>
      </c>
      <c r="G233" s="116">
        <v>12</v>
      </c>
      <c r="H233" s="117">
        <v>1545998</v>
      </c>
      <c r="I233" s="117">
        <v>52564</v>
      </c>
      <c r="J233" s="116"/>
      <c r="K233" s="116" t="s">
        <v>68</v>
      </c>
    </row>
    <row r="234" spans="1:11" hidden="1">
      <c r="A234" s="116">
        <v>807</v>
      </c>
      <c r="B234" s="116" t="s">
        <v>375</v>
      </c>
      <c r="C234" s="116">
        <v>111520</v>
      </c>
      <c r="D234" s="116">
        <v>8071100</v>
      </c>
      <c r="E234" s="116">
        <v>1100</v>
      </c>
      <c r="F234" s="116" t="s">
        <v>376</v>
      </c>
      <c r="G234" s="116">
        <v>5</v>
      </c>
      <c r="H234" s="116" t="s">
        <v>533</v>
      </c>
      <c r="I234" s="116"/>
      <c r="J234" s="116"/>
      <c r="K234" s="116" t="s">
        <v>62</v>
      </c>
    </row>
    <row r="235" spans="1:11" hidden="1">
      <c r="A235" s="116">
        <v>354</v>
      </c>
      <c r="B235" s="116" t="s">
        <v>377</v>
      </c>
      <c r="C235" s="116">
        <v>133409</v>
      </c>
      <c r="D235" s="116">
        <v>3541100</v>
      </c>
      <c r="E235" s="116">
        <v>1100</v>
      </c>
      <c r="F235" s="116" t="s">
        <v>378</v>
      </c>
      <c r="G235" s="116">
        <v>12</v>
      </c>
      <c r="H235" s="116" t="s">
        <v>546</v>
      </c>
      <c r="I235" s="116"/>
      <c r="J235" s="116"/>
      <c r="K235" s="116" t="s">
        <v>62</v>
      </c>
    </row>
    <row r="236" spans="1:11" hidden="1">
      <c r="A236" s="116">
        <v>372</v>
      </c>
      <c r="B236" s="116" t="s">
        <v>379</v>
      </c>
      <c r="C236" s="116">
        <v>137823</v>
      </c>
      <c r="D236" s="116">
        <v>3721112</v>
      </c>
      <c r="E236" s="116">
        <v>1112</v>
      </c>
      <c r="F236" s="116" t="s">
        <v>380</v>
      </c>
      <c r="G236" s="116">
        <v>12</v>
      </c>
      <c r="H236" s="117">
        <v>2900026</v>
      </c>
      <c r="I236" s="117">
        <v>98601</v>
      </c>
      <c r="J236" s="116"/>
      <c r="K236" s="116" t="s">
        <v>62</v>
      </c>
    </row>
    <row r="237" spans="1:11" hidden="1">
      <c r="A237" s="116">
        <v>372</v>
      </c>
      <c r="B237" s="116" t="s">
        <v>379</v>
      </c>
      <c r="C237" s="116">
        <v>135743</v>
      </c>
      <c r="D237" s="116">
        <v>3721107</v>
      </c>
      <c r="E237" s="116">
        <v>1107</v>
      </c>
      <c r="F237" s="116" t="s">
        <v>381</v>
      </c>
      <c r="G237" s="116">
        <v>12</v>
      </c>
      <c r="H237" s="117">
        <v>1364614</v>
      </c>
      <c r="I237" s="117">
        <v>46397</v>
      </c>
      <c r="J237" s="116"/>
      <c r="K237" s="116" t="s">
        <v>62</v>
      </c>
    </row>
    <row r="238" spans="1:11" hidden="1">
      <c r="A238" s="116">
        <v>355</v>
      </c>
      <c r="B238" s="116" t="s">
        <v>382</v>
      </c>
      <c r="C238" s="116">
        <v>135952</v>
      </c>
      <c r="D238" s="116">
        <v>3551106</v>
      </c>
      <c r="E238" s="116">
        <v>1106</v>
      </c>
      <c r="F238" s="116" t="s">
        <v>383</v>
      </c>
      <c r="G238" s="116">
        <v>12</v>
      </c>
      <c r="H238" s="117">
        <v>1067797</v>
      </c>
      <c r="I238" s="117">
        <v>36305</v>
      </c>
      <c r="J238" s="116"/>
      <c r="K238" s="116" t="s">
        <v>62</v>
      </c>
    </row>
    <row r="239" spans="1:11" hidden="1">
      <c r="A239" s="116">
        <v>355</v>
      </c>
      <c r="B239" s="116" t="s">
        <v>382</v>
      </c>
      <c r="C239" s="116">
        <v>132741</v>
      </c>
      <c r="D239" s="116">
        <v>3551101</v>
      </c>
      <c r="E239" s="116">
        <v>1101</v>
      </c>
      <c r="F239" s="116" t="s">
        <v>384</v>
      </c>
      <c r="G239" s="116">
        <v>12</v>
      </c>
      <c r="H239" s="117">
        <v>1023377</v>
      </c>
      <c r="I239" s="117">
        <v>34795</v>
      </c>
      <c r="J239" s="116"/>
      <c r="K239" s="116" t="s">
        <v>62</v>
      </c>
    </row>
    <row r="240" spans="1:11" hidden="1">
      <c r="A240" s="116">
        <v>355</v>
      </c>
      <c r="B240" s="116" t="s">
        <v>382</v>
      </c>
      <c r="C240" s="116">
        <v>133678</v>
      </c>
      <c r="D240" s="116">
        <v>3551103</v>
      </c>
      <c r="E240" s="116">
        <v>1103</v>
      </c>
      <c r="F240" s="116" t="s">
        <v>385</v>
      </c>
      <c r="G240" s="116">
        <v>12</v>
      </c>
      <c r="H240" s="117">
        <v>1316482</v>
      </c>
      <c r="I240" s="117">
        <v>44760</v>
      </c>
      <c r="J240" s="116"/>
      <c r="K240" s="116" t="s">
        <v>62</v>
      </c>
    </row>
    <row r="241" spans="1:11" hidden="1">
      <c r="A241" s="116">
        <v>355</v>
      </c>
      <c r="B241" s="116" t="s">
        <v>382</v>
      </c>
      <c r="C241" s="116">
        <v>135504</v>
      </c>
      <c r="D241" s="116">
        <v>3551105</v>
      </c>
      <c r="E241" s="116">
        <v>1105</v>
      </c>
      <c r="F241" s="116" t="s">
        <v>386</v>
      </c>
      <c r="G241" s="116">
        <v>12</v>
      </c>
      <c r="H241" s="117">
        <v>1442567</v>
      </c>
      <c r="I241" s="117">
        <v>49047</v>
      </c>
      <c r="J241" s="116"/>
      <c r="K241" s="116" t="s">
        <v>62</v>
      </c>
    </row>
    <row r="242" spans="1:11" hidden="1">
      <c r="A242" s="116">
        <v>333</v>
      </c>
      <c r="B242" s="116" t="s">
        <v>387</v>
      </c>
      <c r="C242" s="116">
        <v>135253</v>
      </c>
      <c r="D242" s="116">
        <v>3331106</v>
      </c>
      <c r="E242" s="116">
        <v>1106</v>
      </c>
      <c r="F242" s="116" t="s">
        <v>388</v>
      </c>
      <c r="G242" s="116">
        <v>12</v>
      </c>
      <c r="H242" s="117">
        <v>231421</v>
      </c>
      <c r="I242" s="117">
        <v>7868</v>
      </c>
      <c r="J242" s="116"/>
      <c r="K242" s="116" t="s">
        <v>62</v>
      </c>
    </row>
    <row r="243" spans="1:11" hidden="1">
      <c r="A243" s="116">
        <v>333</v>
      </c>
      <c r="B243" s="116" t="s">
        <v>387</v>
      </c>
      <c r="C243" s="116">
        <v>103887</v>
      </c>
      <c r="D243" s="116">
        <v>3331100</v>
      </c>
      <c r="E243" s="116">
        <v>1100</v>
      </c>
      <c r="F243" s="116" t="s">
        <v>389</v>
      </c>
      <c r="G243" s="116">
        <v>12</v>
      </c>
      <c r="H243" s="117">
        <v>1300080</v>
      </c>
      <c r="I243" s="117">
        <v>44203</v>
      </c>
      <c r="J243" s="116"/>
      <c r="K243" s="116" t="s">
        <v>62</v>
      </c>
    </row>
    <row r="244" spans="1:11" hidden="1">
      <c r="A244" s="116">
        <v>333</v>
      </c>
      <c r="B244" s="116" t="s">
        <v>387</v>
      </c>
      <c r="C244" s="116">
        <v>135254</v>
      </c>
      <c r="D244" s="116">
        <v>3331107</v>
      </c>
      <c r="E244" s="116">
        <v>1107</v>
      </c>
      <c r="F244" s="116" t="s">
        <v>390</v>
      </c>
      <c r="G244" s="116">
        <v>12</v>
      </c>
      <c r="H244" s="117">
        <v>2435555</v>
      </c>
      <c r="I244" s="117">
        <v>82809</v>
      </c>
      <c r="J244" s="116"/>
      <c r="K244" s="116" t="s">
        <v>62</v>
      </c>
    </row>
    <row r="245" spans="1:11" hidden="1">
      <c r="A245" s="116">
        <v>343</v>
      </c>
      <c r="B245" s="116" t="s">
        <v>391</v>
      </c>
      <c r="C245" s="116">
        <v>104849</v>
      </c>
      <c r="D245" s="116">
        <v>3431100</v>
      </c>
      <c r="E245" s="116">
        <v>1100</v>
      </c>
      <c r="F245" s="116" t="s">
        <v>392</v>
      </c>
      <c r="G245" s="116">
        <v>12</v>
      </c>
      <c r="H245" s="117">
        <v>2424846</v>
      </c>
      <c r="I245" s="117">
        <v>82445</v>
      </c>
      <c r="J245" s="116"/>
      <c r="K245" s="116" t="s">
        <v>62</v>
      </c>
    </row>
    <row r="246" spans="1:11" hidden="1">
      <c r="A246" s="116">
        <v>343</v>
      </c>
      <c r="B246" s="116" t="s">
        <v>391</v>
      </c>
      <c r="C246" s="116">
        <v>104850</v>
      </c>
      <c r="D246" s="116">
        <v>3431101</v>
      </c>
      <c r="E246" s="116">
        <v>1101</v>
      </c>
      <c r="F246" s="116" t="s">
        <v>393</v>
      </c>
      <c r="G246" s="116">
        <v>12</v>
      </c>
      <c r="H246" s="117">
        <v>722018</v>
      </c>
      <c r="I246" s="117">
        <v>24549</v>
      </c>
      <c r="J246" s="116"/>
      <c r="K246" s="116" t="s">
        <v>62</v>
      </c>
    </row>
    <row r="247" spans="1:11" hidden="1">
      <c r="A247" s="116">
        <v>373</v>
      </c>
      <c r="B247" s="116" t="s">
        <v>394</v>
      </c>
      <c r="C247" s="116">
        <v>137596</v>
      </c>
      <c r="D247" s="116">
        <v>3731100</v>
      </c>
      <c r="E247" s="116">
        <v>1100</v>
      </c>
      <c r="F247" s="116" t="s">
        <v>395</v>
      </c>
      <c r="G247" s="116">
        <v>12</v>
      </c>
      <c r="H247" s="117">
        <v>3940463</v>
      </c>
      <c r="I247" s="117">
        <v>133976</v>
      </c>
      <c r="J247" s="116"/>
      <c r="K247" s="116" t="s">
        <v>62</v>
      </c>
    </row>
    <row r="248" spans="1:11" hidden="1">
      <c r="A248" s="116">
        <v>893</v>
      </c>
      <c r="B248" s="116" t="s">
        <v>396</v>
      </c>
      <c r="C248" s="116">
        <v>134390</v>
      </c>
      <c r="D248" s="116">
        <v>8931100</v>
      </c>
      <c r="E248" s="116">
        <v>1100</v>
      </c>
      <c r="F248" s="116" t="s">
        <v>397</v>
      </c>
      <c r="G248" s="116">
        <v>12</v>
      </c>
      <c r="H248" s="117">
        <v>2963038</v>
      </c>
      <c r="I248" s="117">
        <v>100743</v>
      </c>
      <c r="J248" s="116"/>
      <c r="K248" s="116" t="s">
        <v>62</v>
      </c>
    </row>
    <row r="249" spans="1:11" hidden="1">
      <c r="A249" s="116">
        <v>871</v>
      </c>
      <c r="B249" s="116" t="s">
        <v>398</v>
      </c>
      <c r="C249" s="116">
        <v>142607</v>
      </c>
      <c r="D249" s="116">
        <v>8714004</v>
      </c>
      <c r="E249" s="116">
        <v>4004</v>
      </c>
      <c r="F249" s="116" t="s">
        <v>399</v>
      </c>
      <c r="G249" s="116">
        <v>12</v>
      </c>
      <c r="H249" s="117">
        <v>4973970</v>
      </c>
      <c r="I249" s="117">
        <v>169115</v>
      </c>
      <c r="J249" s="116"/>
      <c r="K249" s="116" t="s">
        <v>68</v>
      </c>
    </row>
    <row r="250" spans="1:11" hidden="1">
      <c r="A250" s="116">
        <v>334</v>
      </c>
      <c r="B250" s="116" t="s">
        <v>400</v>
      </c>
      <c r="C250" s="116">
        <v>143918</v>
      </c>
      <c r="D250" s="116">
        <v>3341108</v>
      </c>
      <c r="E250" s="116">
        <v>1108</v>
      </c>
      <c r="F250" s="116" t="s">
        <v>401</v>
      </c>
      <c r="G250" s="116">
        <v>12</v>
      </c>
      <c r="H250" s="117">
        <v>1922648</v>
      </c>
      <c r="I250" s="117">
        <v>65370</v>
      </c>
      <c r="J250" s="116"/>
      <c r="K250" s="116" t="s">
        <v>68</v>
      </c>
    </row>
    <row r="251" spans="1:11" hidden="1">
      <c r="A251" s="116">
        <v>334</v>
      </c>
      <c r="B251" s="116" t="s">
        <v>400</v>
      </c>
      <c r="C251" s="116">
        <v>104038</v>
      </c>
      <c r="D251" s="116">
        <v>3341102</v>
      </c>
      <c r="E251" s="116">
        <v>1102</v>
      </c>
      <c r="F251" s="116" t="s">
        <v>402</v>
      </c>
      <c r="G251" s="116">
        <v>12</v>
      </c>
      <c r="H251" s="117">
        <v>754432</v>
      </c>
      <c r="I251" s="117">
        <v>25651</v>
      </c>
      <c r="J251" s="116"/>
      <c r="K251" s="116" t="s">
        <v>62</v>
      </c>
    </row>
    <row r="252" spans="1:11" hidden="1">
      <c r="A252" s="116">
        <v>334</v>
      </c>
      <c r="B252" s="116" t="s">
        <v>400</v>
      </c>
      <c r="C252" s="116">
        <v>133531</v>
      </c>
      <c r="D252" s="116">
        <v>3341104</v>
      </c>
      <c r="E252" s="116">
        <v>1104</v>
      </c>
      <c r="F252" s="116" t="s">
        <v>403</v>
      </c>
      <c r="G252" s="116">
        <v>12</v>
      </c>
      <c r="H252" s="117">
        <v>762565</v>
      </c>
      <c r="I252" s="117">
        <v>25927</v>
      </c>
      <c r="J252" s="116"/>
      <c r="K252" s="116" t="s">
        <v>62</v>
      </c>
    </row>
    <row r="253" spans="1:11" hidden="1">
      <c r="A253" s="116">
        <v>933</v>
      </c>
      <c r="B253" s="116" t="s">
        <v>404</v>
      </c>
      <c r="C253" s="116">
        <v>134697</v>
      </c>
      <c r="D253" s="116">
        <v>9331112</v>
      </c>
      <c r="E253" s="116">
        <v>1112</v>
      </c>
      <c r="F253" s="116" t="s">
        <v>405</v>
      </c>
      <c r="G253" s="116">
        <v>12</v>
      </c>
      <c r="H253" s="117">
        <v>2050325</v>
      </c>
      <c r="I253" s="117">
        <v>69711</v>
      </c>
      <c r="J253" s="116"/>
      <c r="K253" s="116" t="s">
        <v>62</v>
      </c>
    </row>
    <row r="254" spans="1:11" hidden="1">
      <c r="A254" s="116">
        <v>933</v>
      </c>
      <c r="B254" s="116" t="s">
        <v>404</v>
      </c>
      <c r="C254" s="116">
        <v>134694</v>
      </c>
      <c r="D254" s="116">
        <v>9331109</v>
      </c>
      <c r="E254" s="116">
        <v>1109</v>
      </c>
      <c r="F254" s="116" t="s">
        <v>406</v>
      </c>
      <c r="G254" s="116">
        <v>12</v>
      </c>
      <c r="H254" s="117">
        <v>1655560</v>
      </c>
      <c r="I254" s="117">
        <v>56289</v>
      </c>
      <c r="J254" s="116"/>
      <c r="K254" s="116" t="s">
        <v>62</v>
      </c>
    </row>
    <row r="255" spans="1:11" hidden="1">
      <c r="A255" s="116">
        <v>933</v>
      </c>
      <c r="B255" s="116" t="s">
        <v>404</v>
      </c>
      <c r="C255" s="116">
        <v>134699</v>
      </c>
      <c r="D255" s="116">
        <v>9331114</v>
      </c>
      <c r="E255" s="116">
        <v>1114</v>
      </c>
      <c r="F255" s="116" t="s">
        <v>407</v>
      </c>
      <c r="G255" s="116">
        <v>12</v>
      </c>
      <c r="H255" s="117">
        <v>2208444</v>
      </c>
      <c r="I255" s="117">
        <v>75087</v>
      </c>
      <c r="J255" s="116"/>
      <c r="K255" s="116" t="s">
        <v>62</v>
      </c>
    </row>
    <row r="256" spans="1:11" hidden="1">
      <c r="A256" s="116">
        <v>933</v>
      </c>
      <c r="B256" s="116" t="s">
        <v>404</v>
      </c>
      <c r="C256" s="116">
        <v>134758</v>
      </c>
      <c r="D256" s="116">
        <v>9331115</v>
      </c>
      <c r="E256" s="116">
        <v>1115</v>
      </c>
      <c r="F256" s="116" t="s">
        <v>408</v>
      </c>
      <c r="G256" s="116">
        <v>12</v>
      </c>
      <c r="H256" s="117">
        <v>1905693</v>
      </c>
      <c r="I256" s="117">
        <v>64794</v>
      </c>
      <c r="J256" s="116"/>
      <c r="K256" s="116" t="s">
        <v>62</v>
      </c>
    </row>
    <row r="257" spans="1:11" hidden="1">
      <c r="A257" s="116">
        <v>803</v>
      </c>
      <c r="B257" s="116" t="s">
        <v>409</v>
      </c>
      <c r="C257" s="116">
        <v>131626</v>
      </c>
      <c r="D257" s="116">
        <v>8031100</v>
      </c>
      <c r="E257" s="116">
        <v>1100</v>
      </c>
      <c r="F257" s="116" t="s">
        <v>410</v>
      </c>
      <c r="G257" s="116">
        <v>12</v>
      </c>
      <c r="H257" s="117">
        <v>3893437</v>
      </c>
      <c r="I257" s="117">
        <v>132377</v>
      </c>
      <c r="J257" s="116"/>
      <c r="K257" s="116" t="s">
        <v>62</v>
      </c>
    </row>
    <row r="258" spans="1:11" hidden="1">
      <c r="A258" s="116">
        <v>393</v>
      </c>
      <c r="B258" s="116" t="s">
        <v>411</v>
      </c>
      <c r="C258" s="116">
        <v>108666</v>
      </c>
      <c r="D258" s="116">
        <v>3931100</v>
      </c>
      <c r="E258" s="116">
        <v>1100</v>
      </c>
      <c r="F258" s="116" t="s">
        <v>412</v>
      </c>
      <c r="G258" s="116">
        <v>12</v>
      </c>
      <c r="H258" s="117">
        <v>1084919</v>
      </c>
      <c r="I258" s="117">
        <v>36887</v>
      </c>
      <c r="J258" s="116"/>
      <c r="K258" s="116" t="s">
        <v>62</v>
      </c>
    </row>
    <row r="259" spans="1:11" hidden="1">
      <c r="A259" s="116">
        <v>852</v>
      </c>
      <c r="B259" s="116" t="s">
        <v>413</v>
      </c>
      <c r="C259" s="116">
        <v>140649</v>
      </c>
      <c r="D259" s="116">
        <v>8521115</v>
      </c>
      <c r="E259" s="116">
        <v>1115</v>
      </c>
      <c r="F259" s="116" t="s">
        <v>414</v>
      </c>
      <c r="G259" s="116">
        <v>12</v>
      </c>
      <c r="H259" s="117">
        <v>555045</v>
      </c>
      <c r="I259" s="117">
        <v>18872</v>
      </c>
      <c r="J259" s="116"/>
      <c r="K259" s="116" t="s">
        <v>68</v>
      </c>
    </row>
    <row r="260" spans="1:11" hidden="1">
      <c r="A260" s="116">
        <v>852</v>
      </c>
      <c r="B260" s="116" t="s">
        <v>413</v>
      </c>
      <c r="C260" s="116">
        <v>133675</v>
      </c>
      <c r="D260" s="116">
        <v>8521100</v>
      </c>
      <c r="E260" s="116">
        <v>1100</v>
      </c>
      <c r="F260" s="116" t="s">
        <v>415</v>
      </c>
      <c r="G260" s="116">
        <v>12</v>
      </c>
      <c r="H260" s="117">
        <v>1538809</v>
      </c>
      <c r="I260" s="117">
        <v>52320</v>
      </c>
      <c r="J260" s="116"/>
      <c r="K260" s="116" t="s">
        <v>62</v>
      </c>
    </row>
    <row r="261" spans="1:11" hidden="1">
      <c r="A261" s="116">
        <v>882</v>
      </c>
      <c r="B261" s="116" t="s">
        <v>416</v>
      </c>
      <c r="C261" s="116">
        <v>139903</v>
      </c>
      <c r="D261" s="116">
        <v>8821101</v>
      </c>
      <c r="E261" s="116">
        <v>1101</v>
      </c>
      <c r="F261" s="116" t="s">
        <v>417</v>
      </c>
      <c r="G261" s="116">
        <v>12</v>
      </c>
      <c r="H261" s="117">
        <v>854225</v>
      </c>
      <c r="I261" s="117">
        <v>29044</v>
      </c>
      <c r="J261" s="116"/>
      <c r="K261" s="116" t="s">
        <v>68</v>
      </c>
    </row>
    <row r="262" spans="1:11" hidden="1">
      <c r="A262" s="116">
        <v>882</v>
      </c>
      <c r="B262" s="116" t="s">
        <v>416</v>
      </c>
      <c r="C262" s="116">
        <v>142938</v>
      </c>
      <c r="D262" s="116">
        <v>8821102</v>
      </c>
      <c r="E262" s="116">
        <v>1102</v>
      </c>
      <c r="F262" s="116" t="s">
        <v>418</v>
      </c>
      <c r="G262" s="116">
        <v>12</v>
      </c>
      <c r="H262" s="117">
        <v>1469525</v>
      </c>
      <c r="I262" s="117">
        <v>49964</v>
      </c>
      <c r="J262" s="116"/>
      <c r="K262" s="116" t="s">
        <v>68</v>
      </c>
    </row>
    <row r="263" spans="1:11" hidden="1">
      <c r="A263" s="116">
        <v>210</v>
      </c>
      <c r="B263" s="116" t="s">
        <v>419</v>
      </c>
      <c r="C263" s="116">
        <v>135260</v>
      </c>
      <c r="D263" s="116">
        <v>2101104</v>
      </c>
      <c r="E263" s="116">
        <v>1104</v>
      </c>
      <c r="F263" s="116" t="s">
        <v>420</v>
      </c>
      <c r="G263" s="116">
        <v>12</v>
      </c>
      <c r="H263" s="117">
        <v>2230575</v>
      </c>
      <c r="I263" s="117">
        <v>75840</v>
      </c>
      <c r="J263" s="116"/>
      <c r="K263" s="116" t="s">
        <v>62</v>
      </c>
    </row>
    <row r="264" spans="1:11" hidden="1">
      <c r="A264" s="116">
        <v>342</v>
      </c>
      <c r="B264" s="116" t="s">
        <v>421</v>
      </c>
      <c r="C264" s="116">
        <v>104757</v>
      </c>
      <c r="D264" s="116">
        <v>3421100</v>
      </c>
      <c r="E264" s="116">
        <v>1100</v>
      </c>
      <c r="F264" s="116" t="s">
        <v>422</v>
      </c>
      <c r="G264" s="116">
        <v>12</v>
      </c>
      <c r="H264" s="117">
        <v>415121</v>
      </c>
      <c r="I264" s="117">
        <v>14114</v>
      </c>
      <c r="J264" s="116"/>
      <c r="K264" s="116" t="s">
        <v>62</v>
      </c>
    </row>
    <row r="265" spans="1:11" hidden="1">
      <c r="A265" s="116">
        <v>342</v>
      </c>
      <c r="B265" s="116" t="s">
        <v>421</v>
      </c>
      <c r="C265" s="116">
        <v>132033</v>
      </c>
      <c r="D265" s="116">
        <v>3421101</v>
      </c>
      <c r="E265" s="116">
        <v>1101</v>
      </c>
      <c r="F265" s="116" t="s">
        <v>423</v>
      </c>
      <c r="G265" s="116">
        <v>12</v>
      </c>
      <c r="H265" s="117">
        <v>1492255</v>
      </c>
      <c r="I265" s="117">
        <v>50737</v>
      </c>
      <c r="J265" s="116"/>
      <c r="K265" s="116" t="s">
        <v>62</v>
      </c>
    </row>
    <row r="266" spans="1:11" hidden="1">
      <c r="A266" s="116">
        <v>860</v>
      </c>
      <c r="B266" s="116" t="s">
        <v>424</v>
      </c>
      <c r="C266" s="116">
        <v>148235</v>
      </c>
      <c r="D266" s="116">
        <v>8601112</v>
      </c>
      <c r="E266" s="116">
        <v>1112</v>
      </c>
      <c r="F266" s="116" t="s">
        <v>426</v>
      </c>
      <c r="G266" s="116">
        <v>12</v>
      </c>
      <c r="H266" s="117">
        <v>1078108</v>
      </c>
      <c r="I266" s="117">
        <v>36656</v>
      </c>
      <c r="J266" s="116"/>
      <c r="K266" s="116" t="s">
        <v>68</v>
      </c>
    </row>
    <row r="267" spans="1:11" hidden="1">
      <c r="A267" s="116">
        <v>860</v>
      </c>
      <c r="B267" s="116" t="s">
        <v>424</v>
      </c>
      <c r="C267" s="116">
        <v>146272</v>
      </c>
      <c r="D267" s="116">
        <v>8601103</v>
      </c>
      <c r="E267" s="116">
        <v>1103</v>
      </c>
      <c r="F267" s="116" t="s">
        <v>425</v>
      </c>
      <c r="G267" s="116">
        <v>12</v>
      </c>
      <c r="H267" s="117">
        <v>1004973</v>
      </c>
      <c r="I267" s="117">
        <v>34169</v>
      </c>
      <c r="J267" s="116"/>
      <c r="K267" s="116" t="s">
        <v>68</v>
      </c>
    </row>
    <row r="268" spans="1:11" hidden="1">
      <c r="A268" s="116">
        <v>860</v>
      </c>
      <c r="B268" s="116" t="s">
        <v>424</v>
      </c>
      <c r="C268" s="116">
        <v>133583</v>
      </c>
      <c r="D268" s="116">
        <v>8601109</v>
      </c>
      <c r="E268" s="116">
        <v>1109</v>
      </c>
      <c r="F268" s="116" t="s">
        <v>427</v>
      </c>
      <c r="G268" s="116">
        <v>12</v>
      </c>
      <c r="H268" s="117">
        <v>1013880</v>
      </c>
      <c r="I268" s="117">
        <v>34472</v>
      </c>
      <c r="J268" s="116"/>
      <c r="K268" s="116" t="s">
        <v>62</v>
      </c>
    </row>
    <row r="269" spans="1:11" hidden="1">
      <c r="A269" s="116">
        <v>860</v>
      </c>
      <c r="B269" s="116" t="s">
        <v>424</v>
      </c>
      <c r="C269" s="116">
        <v>132131</v>
      </c>
      <c r="D269" s="116">
        <v>8601105</v>
      </c>
      <c r="E269" s="116">
        <v>1105</v>
      </c>
      <c r="F269" s="116" t="s">
        <v>428</v>
      </c>
      <c r="G269" s="116">
        <v>12</v>
      </c>
      <c r="H269" s="117">
        <v>1047695</v>
      </c>
      <c r="I269" s="117">
        <v>35622</v>
      </c>
      <c r="J269" s="116"/>
      <c r="K269" s="116" t="s">
        <v>62</v>
      </c>
    </row>
    <row r="270" spans="1:11" hidden="1">
      <c r="A270" s="116">
        <v>860</v>
      </c>
      <c r="B270" s="116" t="s">
        <v>424</v>
      </c>
      <c r="C270" s="116">
        <v>134880</v>
      </c>
      <c r="D270" s="116">
        <v>8601111</v>
      </c>
      <c r="E270" s="116">
        <v>1111</v>
      </c>
      <c r="F270" s="116" t="s">
        <v>429</v>
      </c>
      <c r="G270" s="116">
        <v>12</v>
      </c>
      <c r="H270" s="117">
        <v>882439</v>
      </c>
      <c r="I270" s="117">
        <v>30003</v>
      </c>
      <c r="J270" s="116"/>
      <c r="K270" s="116" t="s">
        <v>62</v>
      </c>
    </row>
    <row r="271" spans="1:11" hidden="1">
      <c r="A271" s="116">
        <v>860</v>
      </c>
      <c r="B271" s="116" t="s">
        <v>424</v>
      </c>
      <c r="C271" s="116">
        <v>131652</v>
      </c>
      <c r="D271" s="116">
        <v>8601106</v>
      </c>
      <c r="E271" s="116">
        <v>1106</v>
      </c>
      <c r="F271" s="116" t="s">
        <v>430</v>
      </c>
      <c r="G271" s="116">
        <v>12</v>
      </c>
      <c r="H271" s="117">
        <v>1127552</v>
      </c>
      <c r="I271" s="117">
        <v>38337</v>
      </c>
      <c r="J271" s="116"/>
      <c r="K271" s="116" t="s">
        <v>62</v>
      </c>
    </row>
    <row r="272" spans="1:11" hidden="1">
      <c r="A272" s="116">
        <v>356</v>
      </c>
      <c r="B272" s="116" t="s">
        <v>431</v>
      </c>
      <c r="C272" s="116">
        <v>106022</v>
      </c>
      <c r="D272" s="116">
        <v>3561100</v>
      </c>
      <c r="E272" s="116">
        <v>1100</v>
      </c>
      <c r="F272" s="116" t="s">
        <v>432</v>
      </c>
      <c r="G272" s="116">
        <v>12</v>
      </c>
      <c r="H272" s="117">
        <v>640498</v>
      </c>
      <c r="I272" s="117">
        <v>21777</v>
      </c>
      <c r="J272" s="116"/>
      <c r="K272" s="116" t="s">
        <v>62</v>
      </c>
    </row>
    <row r="273" spans="1:11" hidden="1">
      <c r="A273" s="116">
        <v>356</v>
      </c>
      <c r="B273" s="116" t="s">
        <v>431</v>
      </c>
      <c r="C273" s="116">
        <v>106023</v>
      </c>
      <c r="D273" s="116">
        <v>3561101</v>
      </c>
      <c r="E273" s="116">
        <v>1101</v>
      </c>
      <c r="F273" s="116" t="s">
        <v>433</v>
      </c>
      <c r="G273" s="116">
        <v>12</v>
      </c>
      <c r="H273" s="117">
        <v>283237</v>
      </c>
      <c r="I273" s="117">
        <v>9630</v>
      </c>
      <c r="J273" s="116"/>
      <c r="K273" s="116" t="s">
        <v>62</v>
      </c>
    </row>
    <row r="274" spans="1:11" hidden="1">
      <c r="A274" s="116">
        <v>356</v>
      </c>
      <c r="B274" s="116" t="s">
        <v>431</v>
      </c>
      <c r="C274" s="116">
        <v>134623</v>
      </c>
      <c r="D274" s="116">
        <v>3561103</v>
      </c>
      <c r="E274" s="116">
        <v>1103</v>
      </c>
      <c r="F274" s="116" t="s">
        <v>434</v>
      </c>
      <c r="G274" s="116">
        <v>12</v>
      </c>
      <c r="H274" s="117">
        <v>2500934</v>
      </c>
      <c r="I274" s="117">
        <v>85032</v>
      </c>
      <c r="J274" s="116"/>
      <c r="K274" s="116" t="s">
        <v>62</v>
      </c>
    </row>
    <row r="275" spans="1:11" hidden="1">
      <c r="A275" s="116">
        <v>808</v>
      </c>
      <c r="B275" s="116" t="s">
        <v>435</v>
      </c>
      <c r="C275" s="116">
        <v>148601</v>
      </c>
      <c r="D275" s="116">
        <v>8081101</v>
      </c>
      <c r="E275" s="116">
        <v>1101</v>
      </c>
      <c r="F275" s="116" t="s">
        <v>436</v>
      </c>
      <c r="G275" s="116">
        <v>12</v>
      </c>
      <c r="H275" s="117">
        <v>1294278</v>
      </c>
      <c r="I275" s="117">
        <v>44005</v>
      </c>
      <c r="J275" s="116"/>
      <c r="K275" s="116" t="s">
        <v>68</v>
      </c>
    </row>
    <row r="276" spans="1:11" hidden="1">
      <c r="A276" s="116">
        <v>808</v>
      </c>
      <c r="B276" s="116" t="s">
        <v>435</v>
      </c>
      <c r="C276" s="116">
        <v>111521</v>
      </c>
      <c r="D276" s="116">
        <v>8081101</v>
      </c>
      <c r="E276" s="116">
        <v>1101</v>
      </c>
      <c r="F276" s="116" t="s">
        <v>437</v>
      </c>
      <c r="G276" s="116">
        <v>1</v>
      </c>
      <c r="H276" s="116" t="s">
        <v>533</v>
      </c>
      <c r="I276" s="116"/>
      <c r="J276" s="116"/>
      <c r="K276" s="116" t="s">
        <v>62</v>
      </c>
    </row>
    <row r="277" spans="1:11" hidden="1">
      <c r="A277" s="116">
        <v>861</v>
      </c>
      <c r="B277" s="116" t="s">
        <v>438</v>
      </c>
      <c r="C277" s="116">
        <v>134159</v>
      </c>
      <c r="D277" s="116">
        <v>8611111</v>
      </c>
      <c r="E277" s="116">
        <v>1111</v>
      </c>
      <c r="F277" s="116" t="s">
        <v>439</v>
      </c>
      <c r="G277" s="116">
        <v>12</v>
      </c>
      <c r="H277" s="117">
        <v>599812</v>
      </c>
      <c r="I277" s="117">
        <v>20394</v>
      </c>
      <c r="J277" s="116"/>
      <c r="K277" s="116" t="s">
        <v>62</v>
      </c>
    </row>
    <row r="278" spans="1:11" hidden="1">
      <c r="A278" s="116">
        <v>935</v>
      </c>
      <c r="B278" s="116" t="s">
        <v>440</v>
      </c>
      <c r="C278" s="116">
        <v>144879</v>
      </c>
      <c r="D278" s="116">
        <v>9351111</v>
      </c>
      <c r="E278" s="116">
        <v>1111</v>
      </c>
      <c r="F278" s="116" t="s">
        <v>447</v>
      </c>
      <c r="G278" s="116">
        <v>12</v>
      </c>
      <c r="H278" s="117">
        <v>535620</v>
      </c>
      <c r="I278" s="117">
        <v>18211</v>
      </c>
      <c r="J278" s="116"/>
      <c r="K278" s="116" t="s">
        <v>68</v>
      </c>
    </row>
    <row r="279" spans="1:11" hidden="1">
      <c r="A279" s="116">
        <v>935</v>
      </c>
      <c r="B279" s="116" t="s">
        <v>440</v>
      </c>
      <c r="C279" s="116">
        <v>147594</v>
      </c>
      <c r="D279" s="116">
        <v>9351116</v>
      </c>
      <c r="E279" s="116">
        <v>1116</v>
      </c>
      <c r="F279" s="116" t="s">
        <v>449</v>
      </c>
      <c r="G279" s="116">
        <v>12</v>
      </c>
      <c r="H279" s="117">
        <v>557328</v>
      </c>
      <c r="I279" s="117">
        <v>18949</v>
      </c>
      <c r="J279" s="116"/>
      <c r="K279" s="116" t="s">
        <v>68</v>
      </c>
    </row>
    <row r="280" spans="1:11" hidden="1">
      <c r="A280" s="116">
        <v>935</v>
      </c>
      <c r="B280" s="116" t="s">
        <v>440</v>
      </c>
      <c r="C280" s="116">
        <v>146072</v>
      </c>
      <c r="D280" s="116">
        <v>9351108</v>
      </c>
      <c r="E280" s="116">
        <v>1108</v>
      </c>
      <c r="F280" s="116" t="s">
        <v>445</v>
      </c>
      <c r="G280" s="116">
        <v>12</v>
      </c>
      <c r="H280" s="117">
        <v>132000</v>
      </c>
      <c r="I280" s="117">
        <v>4488</v>
      </c>
      <c r="J280" s="116"/>
      <c r="K280" s="116" t="s">
        <v>68</v>
      </c>
    </row>
    <row r="281" spans="1:11" hidden="1">
      <c r="A281" s="116">
        <v>935</v>
      </c>
      <c r="B281" s="116" t="s">
        <v>440</v>
      </c>
      <c r="C281" s="116">
        <v>145101</v>
      </c>
      <c r="D281" s="116">
        <v>9351107</v>
      </c>
      <c r="E281" s="116">
        <v>1107</v>
      </c>
      <c r="F281" s="116" t="s">
        <v>444</v>
      </c>
      <c r="G281" s="116">
        <v>12</v>
      </c>
      <c r="H281" s="117">
        <v>334655</v>
      </c>
      <c r="I281" s="117">
        <v>11378</v>
      </c>
      <c r="J281" s="116"/>
      <c r="K281" s="116" t="s">
        <v>68</v>
      </c>
    </row>
    <row r="282" spans="1:11" hidden="1">
      <c r="A282" s="116">
        <v>935</v>
      </c>
      <c r="B282" s="116" t="s">
        <v>440</v>
      </c>
      <c r="C282" s="116">
        <v>142820</v>
      </c>
      <c r="D282" s="116">
        <v>9351114</v>
      </c>
      <c r="E282" s="116">
        <v>1114</v>
      </c>
      <c r="F282" s="116" t="s">
        <v>448</v>
      </c>
      <c r="G282" s="116">
        <v>12</v>
      </c>
      <c r="H282" s="117">
        <v>1803995</v>
      </c>
      <c r="I282" s="117">
        <v>61336</v>
      </c>
      <c r="J282" s="116"/>
      <c r="K282" s="116" t="s">
        <v>68</v>
      </c>
    </row>
    <row r="283" spans="1:11" hidden="1">
      <c r="A283" s="116">
        <v>935</v>
      </c>
      <c r="B283" s="116" t="s">
        <v>440</v>
      </c>
      <c r="C283" s="116">
        <v>142801</v>
      </c>
      <c r="D283" s="116">
        <v>9351101</v>
      </c>
      <c r="E283" s="116">
        <v>1101</v>
      </c>
      <c r="F283" s="116" t="s">
        <v>441</v>
      </c>
      <c r="G283" s="116">
        <v>12</v>
      </c>
      <c r="H283" s="117">
        <v>1790900</v>
      </c>
      <c r="I283" s="117">
        <v>60891</v>
      </c>
      <c r="J283" s="116"/>
      <c r="K283" s="116" t="s">
        <v>68</v>
      </c>
    </row>
    <row r="284" spans="1:11" hidden="1">
      <c r="A284" s="116">
        <v>935</v>
      </c>
      <c r="B284" s="116" t="s">
        <v>440</v>
      </c>
      <c r="C284" s="116">
        <v>143490</v>
      </c>
      <c r="D284" s="116">
        <v>9351110</v>
      </c>
      <c r="E284" s="116">
        <v>1110</v>
      </c>
      <c r="F284" s="116" t="s">
        <v>446</v>
      </c>
      <c r="G284" s="116">
        <v>12</v>
      </c>
      <c r="H284" s="117">
        <v>226383</v>
      </c>
      <c r="I284" s="117">
        <v>7697</v>
      </c>
      <c r="J284" s="116"/>
      <c r="K284" s="116" t="s">
        <v>68</v>
      </c>
    </row>
    <row r="285" spans="1:11" hidden="1">
      <c r="A285" s="116">
        <v>935</v>
      </c>
      <c r="B285" s="116" t="s">
        <v>440</v>
      </c>
      <c r="C285" s="116">
        <v>146422</v>
      </c>
      <c r="D285" s="116">
        <v>9351103</v>
      </c>
      <c r="E285" s="116">
        <v>1103</v>
      </c>
      <c r="F285" s="116" t="s">
        <v>443</v>
      </c>
      <c r="G285" s="116">
        <v>12</v>
      </c>
      <c r="H285" s="117">
        <v>943360</v>
      </c>
      <c r="I285" s="117">
        <v>32074</v>
      </c>
      <c r="J285" s="116"/>
      <c r="K285" s="116" t="s">
        <v>68</v>
      </c>
    </row>
    <row r="286" spans="1:11" hidden="1">
      <c r="A286" s="116">
        <v>935</v>
      </c>
      <c r="B286" s="116" t="s">
        <v>440</v>
      </c>
      <c r="C286" s="116">
        <v>131822</v>
      </c>
      <c r="D286" s="116">
        <v>9351105</v>
      </c>
      <c r="E286" s="116">
        <v>1105</v>
      </c>
      <c r="F286" s="116" t="s">
        <v>450</v>
      </c>
      <c r="G286" s="116">
        <v>5</v>
      </c>
      <c r="H286" s="116" t="s">
        <v>533</v>
      </c>
      <c r="I286" s="116"/>
      <c r="J286" s="116"/>
      <c r="K286" s="116" t="s">
        <v>62</v>
      </c>
    </row>
    <row r="287" spans="1:11" hidden="1">
      <c r="A287" s="116">
        <v>935</v>
      </c>
      <c r="B287" s="116" t="s">
        <v>440</v>
      </c>
      <c r="C287" s="116">
        <v>140121</v>
      </c>
      <c r="D287" s="116">
        <v>9351113</v>
      </c>
      <c r="E287" s="116">
        <v>1113</v>
      </c>
      <c r="F287" s="116" t="s">
        <v>451</v>
      </c>
      <c r="G287" s="116">
        <v>12</v>
      </c>
      <c r="H287" s="117">
        <v>2550487</v>
      </c>
      <c r="I287" s="117">
        <v>86717</v>
      </c>
      <c r="J287" s="116"/>
      <c r="K287" s="116" t="s">
        <v>62</v>
      </c>
    </row>
    <row r="288" spans="1:11" hidden="1">
      <c r="A288" s="116">
        <v>935</v>
      </c>
      <c r="B288" s="116" t="s">
        <v>440</v>
      </c>
      <c r="C288" s="116">
        <v>134762</v>
      </c>
      <c r="D288" s="116">
        <v>9351109</v>
      </c>
      <c r="E288" s="116">
        <v>1109</v>
      </c>
      <c r="F288" s="116" t="s">
        <v>452</v>
      </c>
      <c r="G288" s="116">
        <v>5</v>
      </c>
      <c r="H288" s="116" t="s">
        <v>533</v>
      </c>
      <c r="I288" s="116"/>
      <c r="J288" s="116"/>
      <c r="K288" s="116" t="s">
        <v>62</v>
      </c>
    </row>
    <row r="289" spans="1:11" hidden="1">
      <c r="A289" s="116">
        <v>935</v>
      </c>
      <c r="B289" s="116" t="s">
        <v>440</v>
      </c>
      <c r="C289" s="116">
        <v>124526</v>
      </c>
      <c r="D289" s="116">
        <v>9351100</v>
      </c>
      <c r="E289" s="116">
        <v>1100</v>
      </c>
      <c r="F289" s="116" t="s">
        <v>453</v>
      </c>
      <c r="G289" s="116">
        <v>5</v>
      </c>
      <c r="H289" s="116" t="s">
        <v>533</v>
      </c>
      <c r="I289" s="116"/>
      <c r="J289" s="116"/>
      <c r="K289" s="116" t="s">
        <v>62</v>
      </c>
    </row>
    <row r="290" spans="1:11" hidden="1">
      <c r="A290" s="116">
        <v>935</v>
      </c>
      <c r="B290" s="116" t="s">
        <v>440</v>
      </c>
      <c r="C290" s="116">
        <v>142808</v>
      </c>
      <c r="D290" s="116">
        <v>9351102</v>
      </c>
      <c r="E290" s="116">
        <v>1102</v>
      </c>
      <c r="F290" s="116" t="s">
        <v>442</v>
      </c>
      <c r="G290" s="116">
        <v>12</v>
      </c>
      <c r="H290" s="117">
        <v>1009495</v>
      </c>
      <c r="I290" s="117">
        <v>34323</v>
      </c>
      <c r="J290" s="116"/>
      <c r="K290" s="116" t="s">
        <v>68</v>
      </c>
    </row>
    <row r="291" spans="1:11" hidden="1">
      <c r="A291" s="116">
        <v>394</v>
      </c>
      <c r="B291" s="116" t="s">
        <v>454</v>
      </c>
      <c r="C291" s="116">
        <v>142882</v>
      </c>
      <c r="D291" s="116">
        <v>3941105</v>
      </c>
      <c r="E291" s="116">
        <v>1105</v>
      </c>
      <c r="F291" s="116" t="s">
        <v>456</v>
      </c>
      <c r="G291" s="116">
        <v>12</v>
      </c>
      <c r="H291" s="117">
        <v>1351523</v>
      </c>
      <c r="I291" s="117">
        <v>45952</v>
      </c>
      <c r="J291" s="116"/>
      <c r="K291" s="116" t="s">
        <v>68</v>
      </c>
    </row>
    <row r="292" spans="1:11" hidden="1">
      <c r="A292" s="116">
        <v>394</v>
      </c>
      <c r="B292" s="116" t="s">
        <v>454</v>
      </c>
      <c r="C292" s="116">
        <v>148127</v>
      </c>
      <c r="D292" s="116">
        <v>3941104</v>
      </c>
      <c r="E292" s="116">
        <v>1104</v>
      </c>
      <c r="F292" s="116" t="s">
        <v>455</v>
      </c>
      <c r="G292" s="116">
        <v>12</v>
      </c>
      <c r="H292" s="117">
        <v>494000</v>
      </c>
      <c r="I292" s="117">
        <v>16796</v>
      </c>
      <c r="J292" s="116"/>
      <c r="K292" s="116" t="s">
        <v>68</v>
      </c>
    </row>
    <row r="293" spans="1:11" hidden="1">
      <c r="A293" s="116">
        <v>394</v>
      </c>
      <c r="B293" s="116" t="s">
        <v>454</v>
      </c>
      <c r="C293" s="116">
        <v>135640</v>
      </c>
      <c r="D293" s="116">
        <v>3941102</v>
      </c>
      <c r="E293" s="116">
        <v>1102</v>
      </c>
      <c r="F293" s="116" t="s">
        <v>457</v>
      </c>
      <c r="G293" s="116">
        <v>12</v>
      </c>
      <c r="H293" s="117">
        <v>2603318</v>
      </c>
      <c r="I293" s="117">
        <v>88513</v>
      </c>
      <c r="J293" s="116"/>
      <c r="K293" s="116" t="s">
        <v>62</v>
      </c>
    </row>
    <row r="294" spans="1:11" hidden="1">
      <c r="A294" s="116">
        <v>936</v>
      </c>
      <c r="B294" s="116" t="s">
        <v>458</v>
      </c>
      <c r="C294" s="116">
        <v>148123</v>
      </c>
      <c r="D294" s="116">
        <v>9361100</v>
      </c>
      <c r="E294" s="116">
        <v>1100</v>
      </c>
      <c r="F294" s="116" t="s">
        <v>466</v>
      </c>
      <c r="G294" s="116">
        <v>12</v>
      </c>
      <c r="H294" s="117">
        <v>506620</v>
      </c>
      <c r="I294" s="117">
        <v>17225</v>
      </c>
      <c r="J294" s="116"/>
      <c r="K294" s="116" t="s">
        <v>68</v>
      </c>
    </row>
    <row r="295" spans="1:11" hidden="1">
      <c r="A295" s="116">
        <v>936</v>
      </c>
      <c r="B295" s="116" t="s">
        <v>458</v>
      </c>
      <c r="C295" s="116">
        <v>148129</v>
      </c>
      <c r="D295" s="116">
        <v>9361127</v>
      </c>
      <c r="E295" s="116">
        <v>1127</v>
      </c>
      <c r="F295" s="116" t="s">
        <v>459</v>
      </c>
      <c r="G295" s="116">
        <v>12</v>
      </c>
      <c r="H295" s="117">
        <v>1538235</v>
      </c>
      <c r="I295" s="117">
        <v>52300</v>
      </c>
      <c r="J295" s="116"/>
      <c r="K295" s="116" t="s">
        <v>68</v>
      </c>
    </row>
    <row r="296" spans="1:11" hidden="1">
      <c r="A296" s="116">
        <v>936</v>
      </c>
      <c r="B296" s="116" t="s">
        <v>458</v>
      </c>
      <c r="C296" s="116">
        <v>135893</v>
      </c>
      <c r="D296" s="116">
        <v>9361127</v>
      </c>
      <c r="E296" s="116">
        <v>1127</v>
      </c>
      <c r="F296" s="116" t="s">
        <v>459</v>
      </c>
      <c r="G296" s="116">
        <v>5</v>
      </c>
      <c r="H296" s="116" t="s">
        <v>533</v>
      </c>
      <c r="I296" s="116"/>
      <c r="J296" s="116"/>
      <c r="K296" s="116" t="s">
        <v>62</v>
      </c>
    </row>
    <row r="297" spans="1:11" hidden="1">
      <c r="A297" s="116">
        <v>936</v>
      </c>
      <c r="B297" s="116" t="s">
        <v>458</v>
      </c>
      <c r="C297" s="116">
        <v>134870</v>
      </c>
      <c r="D297" s="116">
        <v>9361122</v>
      </c>
      <c r="E297" s="116">
        <v>1122</v>
      </c>
      <c r="F297" s="116" t="s">
        <v>460</v>
      </c>
      <c r="G297" s="116">
        <v>12</v>
      </c>
      <c r="H297" s="117">
        <v>586200</v>
      </c>
      <c r="I297" s="117">
        <v>19931</v>
      </c>
      <c r="J297" s="116"/>
      <c r="K297" s="116" t="s">
        <v>62</v>
      </c>
    </row>
    <row r="298" spans="1:11" hidden="1">
      <c r="A298" s="116">
        <v>936</v>
      </c>
      <c r="B298" s="116" t="s">
        <v>458</v>
      </c>
      <c r="C298" s="116">
        <v>134108</v>
      </c>
      <c r="D298" s="116">
        <v>9361120</v>
      </c>
      <c r="E298" s="116">
        <v>1120</v>
      </c>
      <c r="F298" s="116" t="s">
        <v>461</v>
      </c>
      <c r="G298" s="116">
        <v>12</v>
      </c>
      <c r="H298" s="117">
        <v>495609</v>
      </c>
      <c r="I298" s="117">
        <v>16851</v>
      </c>
      <c r="J298" s="116"/>
      <c r="K298" s="116" t="s">
        <v>62</v>
      </c>
    </row>
    <row r="299" spans="1:11" hidden="1">
      <c r="A299" s="116">
        <v>936</v>
      </c>
      <c r="B299" s="116" t="s">
        <v>458</v>
      </c>
      <c r="C299" s="116">
        <v>124923</v>
      </c>
      <c r="D299" s="116">
        <v>9361107</v>
      </c>
      <c r="E299" s="116">
        <v>1107</v>
      </c>
      <c r="F299" s="116" t="s">
        <v>462</v>
      </c>
      <c r="G299" s="116">
        <v>5</v>
      </c>
      <c r="H299" s="116" t="s">
        <v>533</v>
      </c>
      <c r="I299" s="116"/>
      <c r="J299" s="116"/>
      <c r="K299" s="116" t="s">
        <v>62</v>
      </c>
    </row>
    <row r="300" spans="1:11" hidden="1">
      <c r="A300" s="116">
        <v>936</v>
      </c>
      <c r="B300" s="116" t="s">
        <v>458</v>
      </c>
      <c r="C300" s="116">
        <v>135891</v>
      </c>
      <c r="D300" s="116">
        <v>9361126</v>
      </c>
      <c r="E300" s="116">
        <v>1126</v>
      </c>
      <c r="F300" s="116" t="s">
        <v>463</v>
      </c>
      <c r="G300" s="116">
        <v>12</v>
      </c>
      <c r="H300" s="117">
        <v>1309394</v>
      </c>
      <c r="I300" s="117">
        <v>44519</v>
      </c>
      <c r="J300" s="116"/>
      <c r="K300" s="116" t="s">
        <v>62</v>
      </c>
    </row>
    <row r="301" spans="1:11" hidden="1">
      <c r="A301" s="116">
        <v>936</v>
      </c>
      <c r="B301" s="116" t="s">
        <v>458</v>
      </c>
      <c r="C301" s="116">
        <v>135894</v>
      </c>
      <c r="D301" s="116">
        <v>9361128</v>
      </c>
      <c r="E301" s="116">
        <v>1128</v>
      </c>
      <c r="F301" s="116" t="s">
        <v>464</v>
      </c>
      <c r="G301" s="116">
        <v>12</v>
      </c>
      <c r="H301" s="117">
        <v>880737</v>
      </c>
      <c r="I301" s="117">
        <v>29945</v>
      </c>
      <c r="J301" s="116"/>
      <c r="K301" s="116" t="s">
        <v>62</v>
      </c>
    </row>
    <row r="302" spans="1:11" hidden="1">
      <c r="A302" s="116">
        <v>936</v>
      </c>
      <c r="B302" s="116" t="s">
        <v>458</v>
      </c>
      <c r="C302" s="116">
        <v>134109</v>
      </c>
      <c r="D302" s="116">
        <v>9361121</v>
      </c>
      <c r="E302" s="116">
        <v>1121</v>
      </c>
      <c r="F302" s="116" t="s">
        <v>465</v>
      </c>
      <c r="G302" s="116">
        <v>12</v>
      </c>
      <c r="H302" s="117">
        <v>218422</v>
      </c>
      <c r="I302" s="117">
        <v>7426</v>
      </c>
      <c r="J302" s="116"/>
      <c r="K302" s="116" t="s">
        <v>62</v>
      </c>
    </row>
    <row r="303" spans="1:11" hidden="1">
      <c r="A303" s="116">
        <v>936</v>
      </c>
      <c r="B303" s="116" t="s">
        <v>458</v>
      </c>
      <c r="C303" s="116">
        <v>124916</v>
      </c>
      <c r="D303" s="116">
        <v>9361100</v>
      </c>
      <c r="E303" s="116">
        <v>1100</v>
      </c>
      <c r="F303" s="116" t="s">
        <v>466</v>
      </c>
      <c r="G303" s="116">
        <v>5</v>
      </c>
      <c r="H303" s="116" t="s">
        <v>533</v>
      </c>
      <c r="I303" s="116"/>
      <c r="J303" s="116"/>
      <c r="K303" s="116" t="s">
        <v>62</v>
      </c>
    </row>
    <row r="304" spans="1:11" hidden="1">
      <c r="A304" s="116">
        <v>936</v>
      </c>
      <c r="B304" s="116" t="s">
        <v>458</v>
      </c>
      <c r="C304" s="116">
        <v>148124</v>
      </c>
      <c r="D304" s="116">
        <v>9361107</v>
      </c>
      <c r="E304" s="116">
        <v>1107</v>
      </c>
      <c r="F304" s="116" t="s">
        <v>462</v>
      </c>
      <c r="G304" s="116">
        <v>12</v>
      </c>
      <c r="H304" s="117">
        <v>923285</v>
      </c>
      <c r="I304" s="117">
        <v>31392</v>
      </c>
      <c r="J304" s="116"/>
      <c r="K304" s="116" t="s">
        <v>68</v>
      </c>
    </row>
    <row r="305" spans="1:11" hidden="1">
      <c r="A305" s="116">
        <v>319</v>
      </c>
      <c r="B305" s="116" t="s">
        <v>467</v>
      </c>
      <c r="C305" s="116">
        <v>145704</v>
      </c>
      <c r="D305" s="116">
        <v>3191100</v>
      </c>
      <c r="E305" s="116">
        <v>1100</v>
      </c>
      <c r="F305" s="116" t="s">
        <v>468</v>
      </c>
      <c r="G305" s="116">
        <v>12</v>
      </c>
      <c r="H305" s="117">
        <v>3653425</v>
      </c>
      <c r="I305" s="117">
        <v>124216</v>
      </c>
      <c r="J305" s="116"/>
      <c r="K305" s="116" t="s">
        <v>68</v>
      </c>
    </row>
    <row r="306" spans="1:11" hidden="1">
      <c r="A306" s="116">
        <v>319</v>
      </c>
      <c r="B306" s="116" t="s">
        <v>467</v>
      </c>
      <c r="C306" s="116">
        <v>135010</v>
      </c>
      <c r="D306" s="116">
        <v>3191102</v>
      </c>
      <c r="E306" s="116">
        <v>1102</v>
      </c>
      <c r="F306" s="116" t="s">
        <v>469</v>
      </c>
      <c r="G306" s="116">
        <v>12</v>
      </c>
      <c r="H306" s="117">
        <v>1529332</v>
      </c>
      <c r="I306" s="117">
        <v>51997</v>
      </c>
      <c r="J306" s="116"/>
      <c r="K306" s="116" t="s">
        <v>62</v>
      </c>
    </row>
    <row r="307" spans="1:11" hidden="1">
      <c r="A307" s="116">
        <v>866</v>
      </c>
      <c r="B307" s="116" t="s">
        <v>470</v>
      </c>
      <c r="C307" s="116">
        <v>126171</v>
      </c>
      <c r="D307" s="116">
        <v>8661100</v>
      </c>
      <c r="E307" s="116">
        <v>1100</v>
      </c>
      <c r="F307" s="116" t="s">
        <v>471</v>
      </c>
      <c r="G307" s="116">
        <v>12</v>
      </c>
      <c r="H307" s="117">
        <v>2655873</v>
      </c>
      <c r="I307" s="117">
        <v>90300</v>
      </c>
      <c r="J307" s="116"/>
      <c r="K307" s="116" t="s">
        <v>62</v>
      </c>
    </row>
    <row r="308" spans="1:11" hidden="1">
      <c r="A308" s="116">
        <v>357</v>
      </c>
      <c r="B308" s="116" t="s">
        <v>472</v>
      </c>
      <c r="C308" s="116">
        <v>137322</v>
      </c>
      <c r="D308" s="116">
        <v>3571103</v>
      </c>
      <c r="E308" s="116">
        <v>1103</v>
      </c>
      <c r="F308" s="116" t="s">
        <v>473</v>
      </c>
      <c r="G308" s="116">
        <v>12</v>
      </c>
      <c r="H308" s="117">
        <v>2732263</v>
      </c>
      <c r="I308" s="117">
        <v>92897</v>
      </c>
      <c r="J308" s="116"/>
      <c r="K308" s="116" t="s">
        <v>62</v>
      </c>
    </row>
    <row r="309" spans="1:11" hidden="1">
      <c r="A309" s="116">
        <v>894</v>
      </c>
      <c r="B309" s="116" t="s">
        <v>474</v>
      </c>
      <c r="C309" s="116">
        <v>142085</v>
      </c>
      <c r="D309" s="116">
        <v>8941107</v>
      </c>
      <c r="E309" s="116">
        <v>1107</v>
      </c>
      <c r="F309" s="116" t="s">
        <v>547</v>
      </c>
      <c r="G309" s="116">
        <v>12</v>
      </c>
      <c r="H309" s="117">
        <v>564378</v>
      </c>
      <c r="I309" s="117">
        <v>19189</v>
      </c>
      <c r="J309" s="116"/>
      <c r="K309" s="116" t="s">
        <v>68</v>
      </c>
    </row>
    <row r="310" spans="1:11" hidden="1">
      <c r="A310" s="116">
        <v>894</v>
      </c>
      <c r="B310" s="116" t="s">
        <v>474</v>
      </c>
      <c r="C310" s="116">
        <v>123349</v>
      </c>
      <c r="D310" s="116">
        <v>8941100</v>
      </c>
      <c r="E310" s="116">
        <v>1100</v>
      </c>
      <c r="F310" s="116" t="s">
        <v>475</v>
      </c>
      <c r="G310" s="116">
        <v>12</v>
      </c>
      <c r="H310" s="117">
        <v>1178953</v>
      </c>
      <c r="I310" s="117">
        <v>40084</v>
      </c>
      <c r="J310" s="116"/>
      <c r="K310" s="116" t="s">
        <v>62</v>
      </c>
    </row>
    <row r="311" spans="1:11" hidden="1">
      <c r="A311" s="116">
        <v>883</v>
      </c>
      <c r="B311" s="116" t="s">
        <v>476</v>
      </c>
      <c r="C311" s="116">
        <v>140861</v>
      </c>
      <c r="D311" s="116">
        <v>8831100</v>
      </c>
      <c r="E311" s="116">
        <v>1100</v>
      </c>
      <c r="F311" s="116" t="s">
        <v>477</v>
      </c>
      <c r="G311" s="116">
        <v>12</v>
      </c>
      <c r="H311" s="117">
        <v>2228845</v>
      </c>
      <c r="I311" s="117">
        <v>75781</v>
      </c>
      <c r="J311" s="116"/>
      <c r="K311" s="116" t="s">
        <v>68</v>
      </c>
    </row>
    <row r="312" spans="1:11" hidden="1">
      <c r="A312" s="116">
        <v>880</v>
      </c>
      <c r="B312" s="116" t="s">
        <v>478</v>
      </c>
      <c r="C312" s="116">
        <v>144031</v>
      </c>
      <c r="D312" s="116">
        <v>8801100</v>
      </c>
      <c r="E312" s="116">
        <v>1100</v>
      </c>
      <c r="F312" s="116" t="s">
        <v>479</v>
      </c>
      <c r="G312" s="116">
        <v>12</v>
      </c>
      <c r="H312" s="117">
        <v>519485</v>
      </c>
      <c r="I312" s="117">
        <v>17662</v>
      </c>
      <c r="J312" s="116"/>
      <c r="K312" s="116" t="s">
        <v>68</v>
      </c>
    </row>
    <row r="313" spans="1:11" hidden="1">
      <c r="A313" s="116">
        <v>211</v>
      </c>
      <c r="B313" s="116" t="s">
        <v>480</v>
      </c>
      <c r="C313" s="116">
        <v>138262</v>
      </c>
      <c r="D313" s="116">
        <v>2111101</v>
      </c>
      <c r="E313" s="116">
        <v>1101</v>
      </c>
      <c r="F313" s="116" t="s">
        <v>481</v>
      </c>
      <c r="G313" s="116">
        <v>12</v>
      </c>
      <c r="H313" s="116" t="s">
        <v>546</v>
      </c>
      <c r="I313" s="116"/>
      <c r="J313" s="116"/>
      <c r="K313" s="116" t="s">
        <v>68</v>
      </c>
    </row>
    <row r="314" spans="1:11" hidden="1">
      <c r="A314" s="116">
        <v>211</v>
      </c>
      <c r="B314" s="116" t="s">
        <v>480</v>
      </c>
      <c r="C314" s="116">
        <v>100889</v>
      </c>
      <c r="D314" s="116">
        <v>2111100</v>
      </c>
      <c r="E314" s="116">
        <v>1100</v>
      </c>
      <c r="F314" s="116" t="s">
        <v>482</v>
      </c>
      <c r="G314" s="116">
        <v>12</v>
      </c>
      <c r="H314" s="117">
        <v>5678625</v>
      </c>
      <c r="I314" s="117">
        <v>193073</v>
      </c>
      <c r="J314" s="116"/>
      <c r="K314" s="116" t="s">
        <v>62</v>
      </c>
    </row>
    <row r="315" spans="1:11" hidden="1">
      <c r="A315" s="116">
        <v>358</v>
      </c>
      <c r="B315" s="116" t="s">
        <v>483</v>
      </c>
      <c r="C315" s="116">
        <v>131134</v>
      </c>
      <c r="D315" s="116">
        <v>3581103</v>
      </c>
      <c r="E315" s="116">
        <v>1103</v>
      </c>
      <c r="F315" s="116" t="s">
        <v>484</v>
      </c>
      <c r="G315" s="116">
        <v>12</v>
      </c>
      <c r="H315" s="117">
        <v>1221980</v>
      </c>
      <c r="I315" s="117">
        <v>41547</v>
      </c>
      <c r="J315" s="116"/>
      <c r="K315" s="116" t="s">
        <v>62</v>
      </c>
    </row>
    <row r="316" spans="1:11" hidden="1">
      <c r="A316" s="116">
        <v>384</v>
      </c>
      <c r="B316" s="116" t="s">
        <v>485</v>
      </c>
      <c r="C316" s="116">
        <v>148771</v>
      </c>
      <c r="D316" s="116">
        <v>3841103</v>
      </c>
      <c r="E316" s="116">
        <v>1103</v>
      </c>
      <c r="F316" s="116" t="s">
        <v>548</v>
      </c>
      <c r="G316" s="116">
        <v>12</v>
      </c>
      <c r="H316" s="117">
        <v>1697258</v>
      </c>
      <c r="I316" s="117">
        <v>57707</v>
      </c>
      <c r="J316" s="116"/>
      <c r="K316" s="116" t="s">
        <v>68</v>
      </c>
    </row>
    <row r="317" spans="1:11" hidden="1">
      <c r="A317" s="116">
        <v>384</v>
      </c>
      <c r="B317" s="116" t="s">
        <v>485</v>
      </c>
      <c r="C317" s="116">
        <v>130981</v>
      </c>
      <c r="D317" s="116">
        <v>3841101</v>
      </c>
      <c r="E317" s="116">
        <v>1101</v>
      </c>
      <c r="F317" s="116" t="s">
        <v>486</v>
      </c>
      <c r="G317" s="116">
        <v>5</v>
      </c>
      <c r="H317" s="116" t="s">
        <v>533</v>
      </c>
      <c r="I317" s="116"/>
      <c r="J317" s="116"/>
      <c r="K317" s="116" t="s">
        <v>62</v>
      </c>
    </row>
    <row r="318" spans="1:11" hidden="1">
      <c r="A318" s="116">
        <v>384</v>
      </c>
      <c r="B318" s="116" t="s">
        <v>485</v>
      </c>
      <c r="C318" s="116">
        <v>139560</v>
      </c>
      <c r="D318" s="116">
        <v>3841102</v>
      </c>
      <c r="E318" s="116">
        <v>1102</v>
      </c>
      <c r="F318" s="116" t="s">
        <v>487</v>
      </c>
      <c r="G318" s="116">
        <v>12</v>
      </c>
      <c r="H318" s="117">
        <v>1814864</v>
      </c>
      <c r="I318" s="117">
        <v>61705</v>
      </c>
      <c r="J318" s="116"/>
      <c r="K318" s="116" t="s">
        <v>62</v>
      </c>
    </row>
    <row r="319" spans="1:11" hidden="1">
      <c r="A319" s="116">
        <v>384</v>
      </c>
      <c r="B319" s="116" t="s">
        <v>485</v>
      </c>
      <c r="C319" s="116">
        <v>108139</v>
      </c>
      <c r="D319" s="116">
        <v>3841100</v>
      </c>
      <c r="E319" s="116">
        <v>1100</v>
      </c>
      <c r="F319" s="116" t="s">
        <v>488</v>
      </c>
      <c r="G319" s="116">
        <v>12</v>
      </c>
      <c r="H319" s="117">
        <v>2468717</v>
      </c>
      <c r="I319" s="117">
        <v>83936</v>
      </c>
      <c r="J319" s="116"/>
      <c r="K319" s="116" t="s">
        <v>62</v>
      </c>
    </row>
    <row r="320" spans="1:11" hidden="1">
      <c r="A320" s="116">
        <v>335</v>
      </c>
      <c r="B320" s="116" t="s">
        <v>489</v>
      </c>
      <c r="C320" s="116">
        <v>143750</v>
      </c>
      <c r="D320" s="116">
        <v>3351105</v>
      </c>
      <c r="E320" s="116">
        <v>1105</v>
      </c>
      <c r="F320" s="116" t="s">
        <v>490</v>
      </c>
      <c r="G320" s="116">
        <v>12</v>
      </c>
      <c r="H320" s="117">
        <v>995045</v>
      </c>
      <c r="I320" s="117">
        <v>33832</v>
      </c>
      <c r="J320" s="116"/>
      <c r="K320" s="116" t="s">
        <v>68</v>
      </c>
    </row>
    <row r="321" spans="1:11" hidden="1">
      <c r="A321" s="116">
        <v>335</v>
      </c>
      <c r="B321" s="116" t="s">
        <v>489</v>
      </c>
      <c r="C321" s="116">
        <v>134523</v>
      </c>
      <c r="D321" s="116">
        <v>3351104</v>
      </c>
      <c r="E321" s="116">
        <v>1104</v>
      </c>
      <c r="F321" s="116" t="s">
        <v>491</v>
      </c>
      <c r="G321" s="116">
        <v>12</v>
      </c>
      <c r="H321" s="117">
        <v>867590</v>
      </c>
      <c r="I321" s="117">
        <v>29498</v>
      </c>
      <c r="J321" s="116"/>
      <c r="K321" s="116" t="s">
        <v>62</v>
      </c>
    </row>
    <row r="322" spans="1:11" hidden="1">
      <c r="A322" s="116">
        <v>335</v>
      </c>
      <c r="B322" s="116" t="s">
        <v>489</v>
      </c>
      <c r="C322" s="116">
        <v>131619</v>
      </c>
      <c r="D322" s="116">
        <v>3351101</v>
      </c>
      <c r="E322" s="116">
        <v>1101</v>
      </c>
      <c r="F322" s="116" t="s">
        <v>492</v>
      </c>
      <c r="G322" s="116">
        <v>12</v>
      </c>
      <c r="H322" s="117">
        <v>1131369</v>
      </c>
      <c r="I322" s="117">
        <v>38467</v>
      </c>
      <c r="J322" s="116"/>
      <c r="K322" s="116" t="s">
        <v>62</v>
      </c>
    </row>
    <row r="323" spans="1:11" hidden="1">
      <c r="A323" s="116">
        <v>320</v>
      </c>
      <c r="B323" s="116" t="s">
        <v>493</v>
      </c>
      <c r="C323" s="116">
        <v>137677</v>
      </c>
      <c r="D323" s="116">
        <v>3201109</v>
      </c>
      <c r="E323" s="116">
        <v>1109</v>
      </c>
      <c r="F323" s="116" t="s">
        <v>494</v>
      </c>
      <c r="G323" s="116">
        <v>12</v>
      </c>
      <c r="H323" s="117">
        <v>1265499</v>
      </c>
      <c r="I323" s="117">
        <v>43027</v>
      </c>
      <c r="J323" s="116" t="s">
        <v>250</v>
      </c>
      <c r="K323" s="116" t="s">
        <v>62</v>
      </c>
    </row>
    <row r="324" spans="1:11" hidden="1">
      <c r="A324" s="116">
        <v>320</v>
      </c>
      <c r="B324" s="116" t="s">
        <v>493</v>
      </c>
      <c r="C324" s="116">
        <v>135558</v>
      </c>
      <c r="D324" s="116">
        <v>3201105</v>
      </c>
      <c r="E324" s="116">
        <v>1105</v>
      </c>
      <c r="F324" s="116" t="s">
        <v>495</v>
      </c>
      <c r="G324" s="116">
        <v>12</v>
      </c>
      <c r="H324" s="116" t="s">
        <v>537</v>
      </c>
      <c r="I324" s="116"/>
      <c r="J324" s="116" t="s">
        <v>252</v>
      </c>
      <c r="K324" s="116" t="s">
        <v>62</v>
      </c>
    </row>
    <row r="325" spans="1:11" hidden="1">
      <c r="A325" s="116">
        <v>320</v>
      </c>
      <c r="B325" s="116" t="s">
        <v>493</v>
      </c>
      <c r="C325" s="116">
        <v>137328</v>
      </c>
      <c r="D325" s="116">
        <v>3201107</v>
      </c>
      <c r="E325" s="116">
        <v>1107</v>
      </c>
      <c r="F325" s="116" t="s">
        <v>496</v>
      </c>
      <c r="G325" s="116">
        <v>12</v>
      </c>
      <c r="H325" s="116" t="s">
        <v>537</v>
      </c>
      <c r="I325" s="116"/>
      <c r="J325" s="116" t="s">
        <v>252</v>
      </c>
      <c r="K325" s="116" t="s">
        <v>62</v>
      </c>
    </row>
    <row r="326" spans="1:11" hidden="1">
      <c r="A326" s="116">
        <v>212</v>
      </c>
      <c r="B326" s="116" t="s">
        <v>497</v>
      </c>
      <c r="C326" s="116">
        <v>100994</v>
      </c>
      <c r="D326" s="116">
        <v>2121101</v>
      </c>
      <c r="E326" s="116">
        <v>1101</v>
      </c>
      <c r="F326" s="116" t="s">
        <v>498</v>
      </c>
      <c r="G326" s="116">
        <v>12</v>
      </c>
      <c r="H326" s="117">
        <v>2600758</v>
      </c>
      <c r="I326" s="117">
        <v>88426</v>
      </c>
      <c r="J326" s="116"/>
      <c r="K326" s="116" t="s">
        <v>62</v>
      </c>
    </row>
    <row r="327" spans="1:11" hidden="1">
      <c r="A327" s="116">
        <v>212</v>
      </c>
      <c r="B327" s="116" t="s">
        <v>497</v>
      </c>
      <c r="C327" s="116">
        <v>132077</v>
      </c>
      <c r="D327" s="116">
        <v>2121102</v>
      </c>
      <c r="E327" s="116">
        <v>1102</v>
      </c>
      <c r="F327" s="116" t="s">
        <v>499</v>
      </c>
      <c r="G327" s="116">
        <v>12</v>
      </c>
      <c r="H327" s="117">
        <v>955897</v>
      </c>
      <c r="I327" s="117">
        <v>32500</v>
      </c>
      <c r="J327" s="116"/>
      <c r="K327" s="116" t="s">
        <v>62</v>
      </c>
    </row>
    <row r="328" spans="1:11" hidden="1">
      <c r="A328" s="116">
        <v>212</v>
      </c>
      <c r="B328" s="116" t="s">
        <v>497</v>
      </c>
      <c r="C328" s="116">
        <v>108892</v>
      </c>
      <c r="D328" s="116">
        <v>2121103</v>
      </c>
      <c r="E328" s="116">
        <v>1103</v>
      </c>
      <c r="F328" s="116" t="s">
        <v>500</v>
      </c>
      <c r="G328" s="116">
        <v>12</v>
      </c>
      <c r="H328" s="117">
        <v>1083454</v>
      </c>
      <c r="I328" s="117">
        <v>36837</v>
      </c>
      <c r="J328" s="116"/>
      <c r="K328" s="116" t="s">
        <v>62</v>
      </c>
    </row>
    <row r="329" spans="1:11" hidden="1">
      <c r="A329" s="116">
        <v>877</v>
      </c>
      <c r="B329" s="116" t="s">
        <v>501</v>
      </c>
      <c r="C329" s="116">
        <v>144240</v>
      </c>
      <c r="D329" s="116">
        <v>8771104</v>
      </c>
      <c r="E329" s="116">
        <v>1104</v>
      </c>
      <c r="F329" s="116" t="s">
        <v>502</v>
      </c>
      <c r="G329" s="116">
        <v>12</v>
      </c>
      <c r="H329" s="117">
        <v>1273045</v>
      </c>
      <c r="I329" s="117">
        <v>43284</v>
      </c>
      <c r="J329" s="116"/>
      <c r="K329" s="116" t="s">
        <v>68</v>
      </c>
    </row>
    <row r="330" spans="1:11" hidden="1">
      <c r="A330" s="116">
        <v>869</v>
      </c>
      <c r="B330" s="116" t="s">
        <v>503</v>
      </c>
      <c r="C330" s="116">
        <v>131066</v>
      </c>
      <c r="D330" s="116">
        <v>8691111</v>
      </c>
      <c r="E330" s="116">
        <v>1111</v>
      </c>
      <c r="F330" s="116" t="s">
        <v>504</v>
      </c>
      <c r="G330" s="116">
        <v>12</v>
      </c>
      <c r="H330" s="117">
        <v>2719764</v>
      </c>
      <c r="I330" s="117">
        <v>92472</v>
      </c>
      <c r="J330" s="116"/>
      <c r="K330" s="116" t="s">
        <v>62</v>
      </c>
    </row>
    <row r="331" spans="1:11" hidden="1">
      <c r="A331" s="116">
        <v>941</v>
      </c>
      <c r="B331" s="116" t="s">
        <v>505</v>
      </c>
      <c r="C331" s="116">
        <v>144685</v>
      </c>
      <c r="D331" s="116">
        <v>9411105</v>
      </c>
      <c r="E331" s="116">
        <v>1105</v>
      </c>
      <c r="F331" s="116" t="s">
        <v>507</v>
      </c>
      <c r="G331" s="116">
        <v>12</v>
      </c>
      <c r="H331" s="117">
        <v>1942000</v>
      </c>
      <c r="I331" s="117">
        <v>66028</v>
      </c>
      <c r="J331" s="116"/>
      <c r="K331" s="116" t="s">
        <v>68</v>
      </c>
    </row>
    <row r="332" spans="1:11" hidden="1">
      <c r="A332" s="116">
        <v>941</v>
      </c>
      <c r="B332" s="116" t="s">
        <v>505</v>
      </c>
      <c r="C332" s="116">
        <v>142926</v>
      </c>
      <c r="D332" s="116">
        <v>9411108</v>
      </c>
      <c r="E332" s="116">
        <v>1108</v>
      </c>
      <c r="F332" s="116" t="s">
        <v>508</v>
      </c>
      <c r="G332" s="116">
        <v>12</v>
      </c>
      <c r="H332" s="117">
        <v>1142465</v>
      </c>
      <c r="I332" s="117">
        <v>38844</v>
      </c>
      <c r="J332" s="116"/>
      <c r="K332" s="116" t="s">
        <v>68</v>
      </c>
    </row>
    <row r="333" spans="1:11" hidden="1">
      <c r="A333" s="116">
        <v>941</v>
      </c>
      <c r="B333" s="116" t="s">
        <v>505</v>
      </c>
      <c r="C333" s="116">
        <v>138967</v>
      </c>
      <c r="D333" s="116">
        <v>9411100</v>
      </c>
      <c r="E333" s="116">
        <v>1100</v>
      </c>
      <c r="F333" s="116" t="s">
        <v>506</v>
      </c>
      <c r="G333" s="116">
        <v>11</v>
      </c>
      <c r="H333" s="117">
        <v>2825230</v>
      </c>
      <c r="I333" s="117">
        <v>96058</v>
      </c>
      <c r="J333" s="116"/>
      <c r="K333" s="116" t="s">
        <v>68</v>
      </c>
    </row>
    <row r="334" spans="1:11" hidden="1">
      <c r="A334" s="116">
        <v>938</v>
      </c>
      <c r="B334" s="116" t="s">
        <v>509</v>
      </c>
      <c r="C334" s="116">
        <v>131182</v>
      </c>
      <c r="D334" s="116">
        <v>9381110</v>
      </c>
      <c r="E334" s="116">
        <v>1110</v>
      </c>
      <c r="F334" s="116" t="s">
        <v>510</v>
      </c>
      <c r="G334" s="116">
        <v>12</v>
      </c>
      <c r="H334" s="117">
        <v>6552439</v>
      </c>
      <c r="I334" s="117">
        <v>222783</v>
      </c>
      <c r="J334" s="116"/>
      <c r="K334" s="116" t="s">
        <v>62</v>
      </c>
    </row>
    <row r="335" spans="1:11" hidden="1">
      <c r="A335" s="116">
        <v>213</v>
      </c>
      <c r="B335" s="116" t="s">
        <v>511</v>
      </c>
      <c r="C335" s="116">
        <v>140806</v>
      </c>
      <c r="D335" s="116">
        <v>2131101</v>
      </c>
      <c r="E335" s="116">
        <v>1101</v>
      </c>
      <c r="F335" s="116" t="s">
        <v>549</v>
      </c>
      <c r="G335" s="116">
        <v>12</v>
      </c>
      <c r="H335" s="117">
        <v>1521970</v>
      </c>
      <c r="I335" s="117">
        <v>51747</v>
      </c>
      <c r="J335" s="116"/>
      <c r="K335" s="116" t="s">
        <v>68</v>
      </c>
    </row>
    <row r="336" spans="1:11" hidden="1">
      <c r="A336" s="116">
        <v>359</v>
      </c>
      <c r="B336" s="116" t="s">
        <v>512</v>
      </c>
      <c r="C336" s="116">
        <v>140627</v>
      </c>
      <c r="D336" s="116">
        <v>3591108</v>
      </c>
      <c r="E336" s="116">
        <v>1108</v>
      </c>
      <c r="F336" s="116" t="s">
        <v>513</v>
      </c>
      <c r="G336" s="116">
        <v>12</v>
      </c>
      <c r="H336" s="117">
        <v>2066313</v>
      </c>
      <c r="I336" s="117">
        <v>70255</v>
      </c>
      <c r="J336" s="116"/>
      <c r="K336" s="116" t="s">
        <v>68</v>
      </c>
    </row>
    <row r="337" spans="1:11" hidden="1">
      <c r="A337" s="116">
        <v>872</v>
      </c>
      <c r="B337" s="116" t="s">
        <v>514</v>
      </c>
      <c r="C337" s="116">
        <v>101493</v>
      </c>
      <c r="D337" s="116">
        <v>8721108</v>
      </c>
      <c r="E337" s="116">
        <v>1108</v>
      </c>
      <c r="F337" s="116" t="s">
        <v>515</v>
      </c>
      <c r="G337" s="116">
        <v>12</v>
      </c>
      <c r="H337" s="117">
        <v>1316984</v>
      </c>
      <c r="I337" s="117">
        <v>44777</v>
      </c>
      <c r="J337" s="116"/>
      <c r="K337" s="116" t="s">
        <v>62</v>
      </c>
    </row>
    <row r="338" spans="1:11" hidden="1">
      <c r="A338" s="116">
        <v>872</v>
      </c>
      <c r="B338" s="116" t="s">
        <v>514</v>
      </c>
      <c r="C338" s="116">
        <v>128088</v>
      </c>
      <c r="D338" s="116">
        <v>8721109</v>
      </c>
      <c r="E338" s="116">
        <v>1109</v>
      </c>
      <c r="F338" s="116" t="s">
        <v>516</v>
      </c>
      <c r="G338" s="116">
        <v>12</v>
      </c>
      <c r="H338" s="117">
        <v>206102</v>
      </c>
      <c r="I338" s="117">
        <v>7007</v>
      </c>
      <c r="J338" s="116"/>
      <c r="K338" s="116" t="s">
        <v>62</v>
      </c>
    </row>
    <row r="339" spans="1:11" hidden="1">
      <c r="A339" s="116">
        <v>336</v>
      </c>
      <c r="B339" s="116" t="s">
        <v>517</v>
      </c>
      <c r="C339" s="116">
        <v>143150</v>
      </c>
      <c r="D339" s="116">
        <v>3361105</v>
      </c>
      <c r="E339" s="116">
        <v>1105</v>
      </c>
      <c r="F339" s="116" t="s">
        <v>521</v>
      </c>
      <c r="G339" s="116">
        <v>12</v>
      </c>
      <c r="H339" s="117">
        <v>722205</v>
      </c>
      <c r="I339" s="117">
        <v>24555</v>
      </c>
      <c r="J339" s="116"/>
      <c r="K339" s="116" t="s">
        <v>68</v>
      </c>
    </row>
    <row r="340" spans="1:11" hidden="1">
      <c r="A340" s="116">
        <v>336</v>
      </c>
      <c r="B340" s="116" t="s">
        <v>517</v>
      </c>
      <c r="C340" s="116">
        <v>104288</v>
      </c>
      <c r="D340" s="116">
        <v>3361102</v>
      </c>
      <c r="E340" s="116">
        <v>1102</v>
      </c>
      <c r="F340" s="116" t="s">
        <v>518</v>
      </c>
      <c r="G340" s="116">
        <v>12</v>
      </c>
      <c r="H340" s="117">
        <v>2738493</v>
      </c>
      <c r="I340" s="117">
        <v>93109</v>
      </c>
      <c r="J340" s="116"/>
      <c r="K340" s="116" t="s">
        <v>62</v>
      </c>
    </row>
    <row r="341" spans="1:11" hidden="1">
      <c r="A341" s="116">
        <v>336</v>
      </c>
      <c r="B341" s="116" t="s">
        <v>517</v>
      </c>
      <c r="C341" s="116">
        <v>134256</v>
      </c>
      <c r="D341" s="116">
        <v>3361103</v>
      </c>
      <c r="E341" s="116">
        <v>1103</v>
      </c>
      <c r="F341" s="116" t="s">
        <v>519</v>
      </c>
      <c r="G341" s="116">
        <v>12</v>
      </c>
      <c r="H341" s="117">
        <v>1618424</v>
      </c>
      <c r="I341" s="117">
        <v>55026</v>
      </c>
      <c r="J341" s="116"/>
      <c r="K341" s="116" t="s">
        <v>62</v>
      </c>
    </row>
    <row r="342" spans="1:11" hidden="1">
      <c r="A342" s="116">
        <v>336</v>
      </c>
      <c r="B342" s="116" t="s">
        <v>517</v>
      </c>
      <c r="C342" s="116">
        <v>134257</v>
      </c>
      <c r="D342" s="116">
        <v>3361104</v>
      </c>
      <c r="E342" s="116">
        <v>1104</v>
      </c>
      <c r="F342" s="116" t="s">
        <v>520</v>
      </c>
      <c r="G342" s="116">
        <v>12</v>
      </c>
      <c r="H342" s="117">
        <v>1051516</v>
      </c>
      <c r="I342" s="117">
        <v>35752</v>
      </c>
      <c r="J342" s="116"/>
      <c r="K342" s="116" t="s">
        <v>62</v>
      </c>
    </row>
    <row r="343" spans="1:11" hidden="1">
      <c r="A343" s="116">
        <v>885</v>
      </c>
      <c r="B343" s="116" t="s">
        <v>522</v>
      </c>
      <c r="C343" s="116">
        <v>139648</v>
      </c>
      <c r="D343" s="116">
        <v>8851108</v>
      </c>
      <c r="E343" s="116">
        <v>1108</v>
      </c>
      <c r="F343" s="116" t="s">
        <v>526</v>
      </c>
      <c r="G343" s="116">
        <v>12</v>
      </c>
      <c r="H343" s="117">
        <v>1861423</v>
      </c>
      <c r="I343" s="117">
        <v>63288</v>
      </c>
      <c r="J343" s="116"/>
      <c r="K343" s="116" t="s">
        <v>68</v>
      </c>
    </row>
    <row r="344" spans="1:11" hidden="1">
      <c r="A344" s="116">
        <v>885</v>
      </c>
      <c r="B344" s="116" t="s">
        <v>522</v>
      </c>
      <c r="C344" s="116">
        <v>148348</v>
      </c>
      <c r="D344" s="116">
        <v>8851115</v>
      </c>
      <c r="E344" s="116">
        <v>1115</v>
      </c>
      <c r="F344" s="116" t="s">
        <v>528</v>
      </c>
      <c r="G344" s="116">
        <v>12</v>
      </c>
      <c r="H344" s="117">
        <v>1291810</v>
      </c>
      <c r="I344" s="117">
        <v>43922</v>
      </c>
      <c r="J344" s="116"/>
      <c r="K344" s="116" t="s">
        <v>68</v>
      </c>
    </row>
    <row r="345" spans="1:11" hidden="1">
      <c r="A345" s="116">
        <v>885</v>
      </c>
      <c r="B345" s="116" t="s">
        <v>522</v>
      </c>
      <c r="C345" s="116">
        <v>141034</v>
      </c>
      <c r="D345" s="116">
        <v>8851110</v>
      </c>
      <c r="E345" s="116">
        <v>1110</v>
      </c>
      <c r="F345" s="116" t="s">
        <v>527</v>
      </c>
      <c r="G345" s="116">
        <v>12</v>
      </c>
      <c r="H345" s="117">
        <v>1533090</v>
      </c>
      <c r="I345" s="117">
        <v>52125</v>
      </c>
      <c r="J345" s="116"/>
      <c r="K345" s="116" t="s">
        <v>68</v>
      </c>
    </row>
    <row r="346" spans="1:11" hidden="1">
      <c r="A346" s="116">
        <v>885</v>
      </c>
      <c r="B346" s="116" t="s">
        <v>522</v>
      </c>
      <c r="C346" s="116">
        <v>130984</v>
      </c>
      <c r="D346" s="116">
        <v>8851103</v>
      </c>
      <c r="E346" s="116">
        <v>1103</v>
      </c>
      <c r="F346" s="116" t="s">
        <v>523</v>
      </c>
      <c r="G346" s="116">
        <v>12</v>
      </c>
      <c r="H346" s="117">
        <v>903020</v>
      </c>
      <c r="I346" s="117">
        <v>30703</v>
      </c>
      <c r="J346" s="116"/>
      <c r="K346" s="116" t="s">
        <v>62</v>
      </c>
    </row>
    <row r="347" spans="1:11" hidden="1">
      <c r="A347" s="116">
        <v>885</v>
      </c>
      <c r="B347" s="116" t="s">
        <v>522</v>
      </c>
      <c r="C347" s="116">
        <v>136161</v>
      </c>
      <c r="D347" s="116">
        <v>8851121</v>
      </c>
      <c r="E347" s="116">
        <v>1121</v>
      </c>
      <c r="F347" s="116" t="s">
        <v>524</v>
      </c>
      <c r="G347" s="116">
        <v>12</v>
      </c>
      <c r="H347" s="117">
        <v>880680</v>
      </c>
      <c r="I347" s="117">
        <v>29943</v>
      </c>
      <c r="J347" s="116"/>
      <c r="K347" s="116" t="s">
        <v>62</v>
      </c>
    </row>
    <row r="348" spans="1:11" hidden="1">
      <c r="A348" s="116">
        <v>885</v>
      </c>
      <c r="B348" s="116" t="s">
        <v>522</v>
      </c>
      <c r="C348" s="116">
        <v>130987</v>
      </c>
      <c r="D348" s="116">
        <v>8851105</v>
      </c>
      <c r="E348" s="116">
        <v>1105</v>
      </c>
      <c r="F348" s="116" t="s">
        <v>525</v>
      </c>
      <c r="G348" s="116">
        <v>12</v>
      </c>
      <c r="H348" s="117">
        <v>741200</v>
      </c>
      <c r="I348" s="117">
        <v>25201</v>
      </c>
      <c r="J348" s="116"/>
      <c r="K348" s="116" t="s">
        <v>62</v>
      </c>
    </row>
    <row r="349" spans="1:11" hidden="1">
      <c r="A349" s="116">
        <v>816</v>
      </c>
      <c r="B349" s="116" t="s">
        <v>529</v>
      </c>
      <c r="C349" s="116">
        <v>121270</v>
      </c>
      <c r="D349" s="116">
        <v>8161100</v>
      </c>
      <c r="E349" s="116">
        <v>1100</v>
      </c>
      <c r="F349" s="116" t="s">
        <v>530</v>
      </c>
      <c r="G349" s="116">
        <v>12</v>
      </c>
      <c r="H349" s="117">
        <v>4301747</v>
      </c>
      <c r="I349" s="117">
        <v>146259</v>
      </c>
      <c r="J349" s="116"/>
      <c r="K349" s="116" t="s">
        <v>62</v>
      </c>
    </row>
    <row r="350" spans="1:11">
      <c r="K350" s="104"/>
    </row>
    <row r="351" spans="1:11">
      <c r="D351" s="98" t="s">
        <v>560</v>
      </c>
      <c r="K351" s="104"/>
    </row>
    <row r="352" spans="1:11">
      <c r="K352" s="104"/>
    </row>
    <row r="353" spans="11:11">
      <c r="K353" s="104"/>
    </row>
    <row r="354" spans="11:11">
      <c r="K354" s="104"/>
    </row>
    <row r="355" spans="11:11">
      <c r="K355" s="104"/>
    </row>
    <row r="356" spans="11:11">
      <c r="K356" s="103"/>
    </row>
    <row r="357" spans="11:11">
      <c r="K357" s="104"/>
    </row>
    <row r="358" spans="11:11">
      <c r="K358" s="104"/>
    </row>
    <row r="359" spans="11:11">
      <c r="K359" s="104"/>
    </row>
    <row r="360" spans="11:11">
      <c r="K360" s="104"/>
    </row>
    <row r="361" spans="11:11">
      <c r="K361" s="104"/>
    </row>
    <row r="362" spans="11:11">
      <c r="K362" s="104"/>
    </row>
    <row r="363" spans="11:11">
      <c r="K363" s="104"/>
    </row>
    <row r="364" spans="11:11">
      <c r="K364" s="104"/>
    </row>
    <row r="365" spans="11:11">
      <c r="K365" s="104"/>
    </row>
    <row r="366" spans="11:11">
      <c r="K366" s="104"/>
    </row>
    <row r="367" spans="11:11">
      <c r="K367" s="104"/>
    </row>
    <row r="368" spans="11:11">
      <c r="K368" s="104"/>
    </row>
    <row r="369" spans="11:11">
      <c r="K369" s="104"/>
    </row>
    <row r="370" spans="11:11">
      <c r="K370" s="104"/>
    </row>
    <row r="371" spans="11:11">
      <c r="K371" s="104"/>
    </row>
    <row r="372" spans="11:11">
      <c r="K372" s="104"/>
    </row>
    <row r="373" spans="11:11">
      <c r="K373" s="104"/>
    </row>
    <row r="374" spans="11:11">
      <c r="K374" s="104"/>
    </row>
    <row r="375" spans="11:11">
      <c r="K375" s="104"/>
    </row>
    <row r="376" spans="11:11">
      <c r="K376" s="104"/>
    </row>
    <row r="377" spans="11:11">
      <c r="K377" s="103"/>
    </row>
    <row r="378" spans="11:11">
      <c r="K378" s="104"/>
    </row>
    <row r="379" spans="11:11">
      <c r="K379" s="104"/>
    </row>
    <row r="380" spans="11:11">
      <c r="K380" s="104"/>
    </row>
    <row r="381" spans="11:11">
      <c r="K381" s="104"/>
    </row>
    <row r="382" spans="11:11">
      <c r="K382" s="104"/>
    </row>
    <row r="383" spans="11:11">
      <c r="K383" s="104"/>
    </row>
    <row r="384" spans="11:11">
      <c r="K384" s="104"/>
    </row>
    <row r="385" spans="11:11">
      <c r="K385" s="104"/>
    </row>
    <row r="386" spans="11:11">
      <c r="K386" s="104"/>
    </row>
    <row r="387" spans="11:11">
      <c r="K387" s="104"/>
    </row>
  </sheetData>
  <autoFilter ref="A1:K349" xr:uid="{05969D66-2A5B-40AC-A208-9D13DEC44D8D}">
    <filterColumn colId="0">
      <filters>
        <filter val="850"/>
      </filters>
    </filterColumn>
  </autoFilter>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HCC Default Document" ma:contentTypeID="0x0101004E1B537BC2B2AD43A5AF5311D732D3AA001614B3EA1478AC478C025D1CAD6210AB" ma:contentTypeVersion="9" ma:contentTypeDescription="Default base CT that all others should inherit from." ma:contentTypeScope="" ma:versionID="80e430d818ee560defebbc70018a1d90">
  <xsd:schema xmlns:xsd="http://www.w3.org/2001/XMLSchema" xmlns:xs="http://www.w3.org/2001/XMLSchema" xmlns:p="http://schemas.microsoft.com/office/2006/metadata/properties" xmlns:ns2="c5dbf80e-f509-45f6-9fe5-406e3eefabbb" targetNamespace="http://schemas.microsoft.com/office/2006/metadata/properties" ma:root="true" ma:fieldsID="3d049ce3be5d299461dfd998afbf7303" ns2:_="">
    <xsd:import namespace="c5dbf80e-f509-45f6-9fe5-406e3eefabbb"/>
    <xsd:element name="properties">
      <xsd:complexType>
        <xsd:sequence>
          <xsd:element name="documentManagement">
            <xsd:complexType>
              <xsd:all>
                <xsd:element ref="ns2:hc632fe273cb498aa970207d30c3b1d8" minOccurs="0"/>
                <xsd:element ref="ns2:TaxCatchAll" minOccurs="0"/>
                <xsd:element ref="ns2:TaxCatchAllLabel" minOccurs="0"/>
                <xsd:element ref="ns2:Item_x0020_ID" minOccurs="0"/>
                <xsd:element ref="ns2:Active_x0020_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dbf80e-f509-45f6-9fe5-406e3eefabbb" elementFormDefault="qualified">
    <xsd:import namespace="http://schemas.microsoft.com/office/2006/documentManagement/types"/>
    <xsd:import namespace="http://schemas.microsoft.com/office/infopath/2007/PartnerControls"/>
    <xsd:element name="hc632fe273cb498aa970207d30c3b1d8" ma:index="8" nillable="true" ma:taxonomy="true" ma:internalName="hc632fe273cb498aa970207d30c3b1d8" ma:taxonomyFieldName="Document_x0020_Type" ma:displayName="Document Type" ma:default="" ma:fieldId="{1c632fe2-73cb-498a-a970-207d30c3b1d8}" ma:sspId="3c5dbf34-c73a-430c-9290-9174ad787734" ma:termSetId="b599ea14-30b5-458d-8ef2-998774c2af30"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6f6c132e-f9ff-483b-8779-2c3a72fbb8c3}" ma:internalName="TaxCatchAll" ma:showField="CatchAllData" ma:web="9f5620cb-cc21-4b3f-8fc3-aa3eb05bfe0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6f6c132e-f9ff-483b-8779-2c3a72fbb8c3}" ma:internalName="TaxCatchAllLabel" ma:readOnly="true" ma:showField="CatchAllDataLabel" ma:web="9f5620cb-cc21-4b3f-8fc3-aa3eb05bfe07">
      <xsd:complexType>
        <xsd:complexContent>
          <xsd:extension base="dms:MultiChoiceLookup">
            <xsd:sequence>
              <xsd:element name="Value" type="dms:Lookup" maxOccurs="unbounded" minOccurs="0" nillable="true"/>
            </xsd:sequence>
          </xsd:extension>
        </xsd:complexContent>
      </xsd:complexType>
    </xsd:element>
    <xsd:element name="Item_x0020_ID" ma:index="12" nillable="true" ma:displayName="Item ID" ma:internalName="Item_x0020_ID">
      <xsd:simpleType>
        <xsd:restriction base="dms:Text">
          <xsd:maxLength value="255"/>
        </xsd:restriction>
      </xsd:simpleType>
    </xsd:element>
    <xsd:element name="Active_x0020_Document" ma:index="13" nillable="true" ma:displayName="Active Document" ma:default="1" ma:internalName="Active_x0020_Document">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file>

<file path=customXml/item4.xml><?xml version="1.0" encoding="utf-8"?>
<?mso-contentType ?>
<SharedContentType xmlns="Microsoft.SharePoint.Taxonomy.ContentTypeSync" SourceId="3c5dbf34-c73a-430c-9290-9174ad787734" ContentTypeId="0x0101004E1B537BC2B2AD43A5AF5311D732D3AA" PreviousValue="false"/>
</file>

<file path=customXml/item5.xml><?xml version="1.0" encoding="utf-8"?>
<p:properties xmlns:p="http://schemas.microsoft.com/office/2006/metadata/properties" xmlns:xsi="http://www.w3.org/2001/XMLSchema-instance" xmlns:pc="http://schemas.microsoft.com/office/infopath/2007/PartnerControls">
  <documentManagement>
    <Item_x0020_ID xmlns="c5dbf80e-f509-45f6-9fe5-406e3eefabbb" xsi:nil="true"/>
    <Active_x0020_Document xmlns="c5dbf80e-f509-45f6-9fe5-406e3eefabbb">true</Active_x0020_Document>
    <TaxCatchAll xmlns="c5dbf80e-f509-45f6-9fe5-406e3eefabbb" xsi:nil="true"/>
    <hc632fe273cb498aa970207d30c3b1d8 xmlns="c5dbf80e-f509-45f6-9fe5-406e3eefabbb">
      <Terms xmlns="http://schemas.microsoft.com/office/infopath/2007/PartnerControls"/>
    </hc632fe273cb498aa970207d30c3b1d8>
  </documentManagement>
</p:properties>
</file>

<file path=customXml/itemProps1.xml><?xml version="1.0" encoding="utf-8"?>
<ds:datastoreItem xmlns:ds="http://schemas.openxmlformats.org/officeDocument/2006/customXml" ds:itemID="{512677E2-BC51-4212-BFE9-09A3EF366C36}">
  <ds:schemaRefs>
    <ds:schemaRef ds:uri="http://schemas.microsoft.com/sharepoint/v3/contenttype/forms"/>
  </ds:schemaRefs>
</ds:datastoreItem>
</file>

<file path=customXml/itemProps2.xml><?xml version="1.0" encoding="utf-8"?>
<ds:datastoreItem xmlns:ds="http://schemas.openxmlformats.org/officeDocument/2006/customXml" ds:itemID="{B7931A8E-1C2D-4DEC-AD79-1C222905A1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dbf80e-f509-45f6-9fe5-406e3eefab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3BB1F5-08FA-4144-B143-341647161627}">
  <ds:schemaRefs>
    <ds:schemaRef ds:uri="http://schemas.microsoft.com/sharepoint/events"/>
  </ds:schemaRefs>
</ds:datastoreItem>
</file>

<file path=customXml/itemProps4.xml><?xml version="1.0" encoding="utf-8"?>
<ds:datastoreItem xmlns:ds="http://schemas.openxmlformats.org/officeDocument/2006/customXml" ds:itemID="{0D2A32A0-2DB2-4699-8E7D-F475907F6B5F}">
  <ds:schemaRefs>
    <ds:schemaRef ds:uri="Microsoft.SharePoint.Taxonomy.ContentTypeSync"/>
  </ds:schemaRefs>
</ds:datastoreItem>
</file>

<file path=customXml/itemProps5.xml><?xml version="1.0" encoding="utf-8"?>
<ds:datastoreItem xmlns:ds="http://schemas.openxmlformats.org/officeDocument/2006/customXml" ds:itemID="{9AA7D232-E0AF-45A8-8E83-4C2494502DF2}">
  <ds:schemaRefs>
    <ds:schemaRef ds:uri="http://schemas.microsoft.com/office/2006/metadata/propertie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http://schemas.microsoft.com/office/infopath/2007/PartnerControls"/>
    <ds:schemaRef ds:uri="c5dbf80e-f509-45f6-9fe5-406e3eefabbb"/>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Print Macro</vt:lpstr>
      <vt:lpstr>Education centre</vt:lpstr>
      <vt:lpstr>Data</vt:lpstr>
      <vt:lpstr>Budget Share data</vt:lpstr>
      <vt:lpstr>Values</vt:lpstr>
      <vt:lpstr>Legacy Funding Calculator</vt:lpstr>
      <vt:lpstr>ESFA Notes</vt:lpstr>
      <vt:lpstr>LA_APPRU_relevant_grant_funding</vt:lpstr>
      <vt:lpstr>Central_Provision_Funded_by_Maintained_Schools</vt:lpstr>
      <vt:lpstr>Commissioned_EC_Value</vt:lpstr>
      <vt:lpstr>DFE</vt:lpstr>
      <vt:lpstr>DfENo</vt:lpstr>
      <vt:lpstr>LAC_Value</vt:lpstr>
      <vt:lpstr>Macro_Types</vt:lpstr>
      <vt:lpstr>Place_Value_Behav</vt:lpstr>
      <vt:lpstr>Place_Value_EV_Unwell</vt:lpstr>
      <vt:lpstr>Place_Value_SEMH</vt:lpstr>
      <vt:lpstr>'Education centre'!Print_Area</vt:lpstr>
      <vt:lpstr>PrintArea</vt:lpstr>
      <vt:lpstr>PrintArea2</vt:lpstr>
    </vt:vector>
  </TitlesOfParts>
  <Manager/>
  <Company>Hampshire County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ctc6ki</dc:creator>
  <cp:keywords/>
  <dc:description/>
  <cp:lastModifiedBy>Smith, Adam (Corporate Resources, Finance)</cp:lastModifiedBy>
  <cp:revision/>
  <cp:lastPrinted>2022-02-21T15:38:11Z</cp:lastPrinted>
  <dcterms:created xsi:type="dcterms:W3CDTF">2014-01-24T14:14:39Z</dcterms:created>
  <dcterms:modified xsi:type="dcterms:W3CDTF">2026-02-18T12:18:58Z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0x0101004E1B537BC2B2AD43A5AF5311D732D3AA001614B3EA1478AC478C025D1CAD6210AB</vt:lpwstr>
  </property>
  <property fmtid="{D5CDD505-2E9C-101B-9397-08002B2CF9AE}" pid="3" name="Document Type">
    <vt:lpwstr/>
  </property>
  <property fmtid="{D5CDD505-2E9C-101B-9397-08002B2CF9AE}" pid="4" name="_dlc_policyId">
    <vt:lpwstr>0x0101004E1B537BC2B2AD43A5AF5311D732D3AA|1208973698</vt:lpwstr>
  </property>
  <property fmtid="{D5CDD505-2E9C-101B-9397-08002B2CF9AE}" pid="5" name="ItemRetentionFormula">
    <vt:lpwstr>&lt;formula id="Microsoft.Office.RecordsManagement.PolicyFeatures.Expiration.Formula.BuiltIn"&gt;&lt;number&gt;2&lt;/number&gt;&lt;property&gt;Modified&lt;/property&gt;&lt;propertyId&gt;28cf69c5-fa48-462a-b5cd-27b6f9d2bd5f&lt;/propertyId&gt;&lt;period&gt;years&lt;/period&gt;&lt;/formula&gt;</vt:lpwstr>
  </property>
  <property fmtid="{D5CDD505-2E9C-101B-9397-08002B2CF9AE}" pid="6" name="_dlc_ExpireDate">
    <vt:filetime>2025-06-28T12:15:13Z</vt:filetime>
  </property>
  <property fmtid="{D5CDD505-2E9C-101B-9397-08002B2CF9AE}" pid="7" name="Document_x0020_Type">
    <vt:lpwstr/>
  </property>
</Properties>
</file>